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1685" windowHeight="7890" activeTab="0"/>
  </bookViews>
  <sheets>
    <sheet name="Instructions" sheetId="1" r:id="rId1"/>
    <sheet name="Parent Contact Info" sheetId="2" r:id="rId2"/>
    <sheet name="Attendance" sheetId="3" r:id="rId3"/>
    <sheet name="Achievements" sheetId="4" r:id="rId4"/>
    <sheet name="Electives" sheetId="5" r:id="rId5"/>
    <sheet name="Bobcat" sheetId="6" r:id="rId6"/>
    <sheet name="Additional" sheetId="7" r:id="rId7"/>
    <sheet name="Summary" sheetId="8" r:id="rId8"/>
    <sheet name="Scout 1" sheetId="9" r:id="rId9"/>
    <sheet name="Scout 2" sheetId="10" r:id="rId10"/>
    <sheet name="Scout 3" sheetId="11" r:id="rId11"/>
    <sheet name="Scout 4" sheetId="12" r:id="rId12"/>
    <sheet name="Scout 5" sheetId="13" r:id="rId13"/>
    <sheet name="Scout 6" sheetId="14" r:id="rId14"/>
    <sheet name="Scout 7" sheetId="15" r:id="rId15"/>
    <sheet name="Scout 8" sheetId="16" r:id="rId16"/>
    <sheet name="Scout 9" sheetId="17" r:id="rId17"/>
    <sheet name="Scout 10" sheetId="18" r:id="rId18"/>
    <sheet name="Scout 11" sheetId="19" r:id="rId19"/>
    <sheet name="Scout 12" sheetId="20" r:id="rId20"/>
    <sheet name="Scout 13" sheetId="21" r:id="rId21"/>
    <sheet name="Scout 14" sheetId="22" r:id="rId22"/>
    <sheet name="Scout 15" sheetId="23" r:id="rId23"/>
  </sheets>
  <definedNames>
    <definedName name="_xlnm.Print_Titles" localSheetId="3">'Achievements'!$1:$4</definedName>
    <definedName name="_xlnm.Print_Titles" localSheetId="6">'Additional'!$1:$4</definedName>
    <definedName name="_xlnm.Print_Titles" localSheetId="2">'Attendance'!$1:$5</definedName>
    <definedName name="_xlnm.Print_Titles" localSheetId="5">'Bobcat'!$1:$4</definedName>
    <definedName name="_xlnm.Print_Titles" localSheetId="4">'Electives'!$1:$4</definedName>
  </definedNames>
  <calcPr fullCalcOnLoad="1"/>
</workbook>
</file>

<file path=xl/sharedStrings.xml><?xml version="1.0" encoding="utf-8"?>
<sst xmlns="http://schemas.openxmlformats.org/spreadsheetml/2006/main" count="1556" uniqueCount="489">
  <si>
    <t>b.</t>
  </si>
  <si>
    <t>c.</t>
  </si>
  <si>
    <t>d.</t>
  </si>
  <si>
    <t>e.</t>
  </si>
  <si>
    <t>f.</t>
  </si>
  <si>
    <t>g.</t>
  </si>
  <si>
    <t>h.</t>
  </si>
  <si>
    <t>i.</t>
  </si>
  <si>
    <t>j.</t>
  </si>
  <si>
    <t>k.</t>
  </si>
  <si>
    <t>l.</t>
  </si>
  <si>
    <t>Back roll</t>
  </si>
  <si>
    <t>Swim 25 feet</t>
  </si>
  <si>
    <t>a.</t>
  </si>
  <si>
    <t>State Flag</t>
  </si>
  <si>
    <t>Respect and care for flag</t>
  </si>
  <si>
    <t>Pledge of allegiance</t>
  </si>
  <si>
    <t>Front roll</t>
  </si>
  <si>
    <t>Walk a line</t>
  </si>
  <si>
    <t>Play catch</t>
  </si>
  <si>
    <t>Falling forward roll</t>
  </si>
  <si>
    <t>Frog stand</t>
  </si>
  <si>
    <t>Basketball passes</t>
  </si>
  <si>
    <t>Tread water</t>
  </si>
  <si>
    <t>Elephant walk, etc.</t>
  </si>
  <si>
    <t>Jump high</t>
  </si>
  <si>
    <t>Run or Jog 5 min</t>
  </si>
  <si>
    <t>Lead flag ceremony</t>
  </si>
  <si>
    <t>Raise flag</t>
  </si>
  <si>
    <t>Fold US Flag</t>
  </si>
  <si>
    <t>Track health habits</t>
  </si>
  <si>
    <t>Phone etiquette</t>
  </si>
  <si>
    <t>Emergency Numbers</t>
  </si>
  <si>
    <t>Stranger at door</t>
  </si>
  <si>
    <t>Leaving home rules</t>
  </si>
  <si>
    <t>Household jobs and resp.</t>
  </si>
  <si>
    <t>Visit important place</t>
  </si>
  <si>
    <t>Stop spread of colds</t>
  </si>
  <si>
    <t>Cut on your finger</t>
  </si>
  <si>
    <t>Steal from a store</t>
  </si>
  <si>
    <t>Elderly woman</t>
  </si>
  <si>
    <t>Guide dog</t>
  </si>
  <si>
    <t>Burglar at neighbor's</t>
  </si>
  <si>
    <t>Meter reader</t>
  </si>
  <si>
    <t>Bully demands money</t>
  </si>
  <si>
    <t>Kid with braces on legs</t>
  </si>
  <si>
    <t>Stranger in car</t>
  </si>
  <si>
    <t>Older boy with drugs</t>
  </si>
  <si>
    <t>Home alone phone call</t>
  </si>
  <si>
    <t>Help you place of worship</t>
  </si>
  <si>
    <t>Two ideas - religious blfs.</t>
  </si>
  <si>
    <t>Duty to god</t>
  </si>
  <si>
    <t>Make a game</t>
  </si>
  <si>
    <t>Plan a walk</t>
  </si>
  <si>
    <t>Read a book</t>
  </si>
  <si>
    <t>Watch TV or listent to radio</t>
  </si>
  <si>
    <t>Concert, play, or live program</t>
  </si>
  <si>
    <t>Board game night</t>
  </si>
  <si>
    <t>CC Faith - Practice</t>
  </si>
  <si>
    <t>CC Faith - Know</t>
  </si>
  <si>
    <t>CC Faith - Commit</t>
  </si>
  <si>
    <t>CC Courage - Know</t>
  </si>
  <si>
    <t>CC Courage - Commit</t>
  </si>
  <si>
    <t>CC Courage - Practice</t>
  </si>
  <si>
    <t>CC Cooperation - Commit</t>
  </si>
  <si>
    <t>CC Cooperation - Practice</t>
  </si>
  <si>
    <t>CC Cooperation - Know</t>
  </si>
  <si>
    <t>Use plyers</t>
  </si>
  <si>
    <t>Use a hammer</t>
  </si>
  <si>
    <t>Make something useful</t>
  </si>
  <si>
    <t>Screws and screwdrivers</t>
  </si>
  <si>
    <t>CC Positive Attitude - Know</t>
  </si>
  <si>
    <t>CC Positive Attitude - Commit</t>
  </si>
  <si>
    <t>CC Positive Attitude - Practice</t>
  </si>
  <si>
    <t>CC Respect - Know</t>
  </si>
  <si>
    <t>CC Respect - Commit</t>
  </si>
  <si>
    <t>CC Respect - Practice</t>
  </si>
  <si>
    <t>Find out about polution</t>
  </si>
  <si>
    <t>Find out about recycling</t>
  </si>
  <si>
    <t>Pick up litter</t>
  </si>
  <si>
    <t>Three stories about ecology</t>
  </si>
  <si>
    <t>Three ways to save energy</t>
  </si>
  <si>
    <t>Food guide pyramid</t>
  </si>
  <si>
    <t>Plan family meals</t>
  </si>
  <si>
    <t>Fix a meal for your family</t>
  </si>
  <si>
    <t>Fix your own breakfast</t>
  </si>
  <si>
    <t>Plan and fix outdoor meal</t>
  </si>
  <si>
    <t>CC Responsibility - Know</t>
  </si>
  <si>
    <t>CC Responsibility - Commit</t>
  </si>
  <si>
    <t>CC Responsibility - Practice</t>
  </si>
  <si>
    <t>Check for home hazards</t>
  </si>
  <si>
    <t>Check for home fire dangers</t>
  </si>
  <si>
    <t>Street and road safety</t>
  </si>
  <si>
    <t>Know rules of bike safety</t>
  </si>
  <si>
    <t>Name seven tools</t>
  </si>
  <si>
    <t>Collect ten things</t>
  </si>
  <si>
    <t>Show and explain collection</t>
  </si>
  <si>
    <t>Wolf Achievements   Wolf Achievements   Wolf Achievements   Wolf Achievements   Wolf Achievements   Wolf Achievements   Wolf Achievements   Wolf Achievements   Wolf Achievements   Wolf Achievements   Wolf Achievements   Wolf Achievements   Wolf Achievements   Wolf Achievements   Wolf Achievements</t>
  </si>
  <si>
    <t>1. It's a Secret</t>
  </si>
  <si>
    <t>2. Be an Actor</t>
  </si>
  <si>
    <t>3. Make it Yourself</t>
  </si>
  <si>
    <t>Make a door stop</t>
  </si>
  <si>
    <t>Make something else</t>
  </si>
  <si>
    <t>Stretch your hand</t>
  </si>
  <si>
    <t>Make a bench fork</t>
  </si>
  <si>
    <t>Make scenery for a skit</t>
  </si>
  <si>
    <t>Make sound effects for a skit</t>
  </si>
  <si>
    <t>Be the announcer for a skit</t>
  </si>
  <si>
    <t>Make paper sack mask for skit</t>
  </si>
  <si>
    <t>Use a secret code</t>
  </si>
  <si>
    <t>Write in invisible ink</t>
  </si>
  <si>
    <t>Sign your name in ASL</t>
  </si>
  <si>
    <t>4. Play a Game</t>
  </si>
  <si>
    <t>5. Spare Time Fun</t>
  </si>
  <si>
    <t>Play pie-tin washer toss</t>
  </si>
  <si>
    <t>Play marble sharpshooter</t>
  </si>
  <si>
    <t>Kite flying safety rules</t>
  </si>
  <si>
    <t>Make &amp; fly a paper bag kite</t>
  </si>
  <si>
    <t>Make &amp; fly a two-stick kite</t>
  </si>
  <si>
    <t>Make &amp; fly a three-stick kite</t>
  </si>
  <si>
    <t>Make and use a kite reel</t>
  </si>
  <si>
    <t>Play ring toss</t>
  </si>
  <si>
    <t>Play beanbag toss</t>
  </si>
  <si>
    <t>Play a game of marbles</t>
  </si>
  <si>
    <t>Play large group game</t>
  </si>
  <si>
    <t>Make boat, plane, train, etc.</t>
  </si>
  <si>
    <t>Make rubber-band boat</t>
  </si>
  <si>
    <t>6. Books, Books, Books</t>
  </si>
  <si>
    <t>7. Foot Power</t>
  </si>
  <si>
    <t>8. Machine Power</t>
  </si>
  <si>
    <t>9. Let's Have a Party</t>
  </si>
  <si>
    <t>10 American Indian Lore</t>
  </si>
  <si>
    <t>11. Sing-Along</t>
  </si>
  <si>
    <t>Learn &amp; sing America</t>
  </si>
  <si>
    <t>Learn &amp; sing national anthem</t>
  </si>
  <si>
    <t>Learn &amp; sing three cub songs</t>
  </si>
  <si>
    <t>Learn &amp; sing thee hymns</t>
  </si>
  <si>
    <t>Learn &amp; sing grace</t>
  </si>
  <si>
    <t>Sing a song with your den</t>
  </si>
  <si>
    <t>Read about American indians</t>
  </si>
  <si>
    <t>Make traditional instrument</t>
  </si>
  <si>
    <t>Make traditional clothing</t>
  </si>
  <si>
    <t>Make traditional item</t>
  </si>
  <si>
    <t>Make a trad house model</t>
  </si>
  <si>
    <t>Learn 12 Am. Ind. pict. words</t>
  </si>
  <si>
    <t>Help with a home or den party</t>
  </si>
  <si>
    <t>Make a gift or toy and give it</t>
  </si>
  <si>
    <t>Make and use a windlass</t>
  </si>
  <si>
    <t>Show how to use a pulley</t>
  </si>
  <si>
    <t>Job using wheel &amp; axle</t>
  </si>
  <si>
    <t>Name 10 kinds of trucks</t>
  </si>
  <si>
    <t>Learn to walk on stilts</t>
  </si>
  <si>
    <t>Make puddle jumpers &amp; walk</t>
  </si>
  <si>
    <t>Make foot racers and use</t>
  </si>
  <si>
    <t>Make a book cover for a book</t>
  </si>
  <si>
    <t>Choose a book and read it</t>
  </si>
  <si>
    <t>Visit library. Get library card</t>
  </si>
  <si>
    <t>12. Be an Artist</t>
  </si>
  <si>
    <t>13. Birds</t>
  </si>
  <si>
    <t>14. Pets</t>
  </si>
  <si>
    <t>Take care of a pet</t>
  </si>
  <si>
    <t>Meet a strange dog</t>
  </si>
  <si>
    <t>Read and report on a pet book</t>
  </si>
  <si>
    <t>Define rabid and tell what to do</t>
  </si>
  <si>
    <t>List all birds you see for a week</t>
  </si>
  <si>
    <t>Put out nesting materials</t>
  </si>
  <si>
    <t>Read a book about birds</t>
  </si>
  <si>
    <t>Point out 10 diff't birds</t>
  </si>
  <si>
    <t>Feed wild birds</t>
  </si>
  <si>
    <t>Put out a birdhouse</t>
  </si>
  <si>
    <t>15. Grow Something</t>
  </si>
  <si>
    <t>Plant and raise box garden</t>
  </si>
  <si>
    <t>Plant and raise flower bed</t>
  </si>
  <si>
    <t>Grow a plant indoors</t>
  </si>
  <si>
    <t>Plant &amp; raise vegetables</t>
  </si>
  <si>
    <t>Visit botanical garden in area</t>
  </si>
  <si>
    <t>16. Family Alert</t>
  </si>
  <si>
    <t>17. Tie It Right</t>
  </si>
  <si>
    <t>18. Outdoor Adventure</t>
  </si>
  <si>
    <t>Point out poisonous plants</t>
  </si>
  <si>
    <t>Two summertime pack events</t>
  </si>
  <si>
    <t>Plan &amp; lay out obstacle race</t>
  </si>
  <si>
    <t>Plan &amp; lay out adventure trail</t>
  </si>
  <si>
    <t>Plan &amp; run family or den outing</t>
  </si>
  <si>
    <t>Play &amp; lay a treasure hunt</t>
  </si>
  <si>
    <t>Plan &amp; hold family or den picnic</t>
  </si>
  <si>
    <t>19. Fishing</t>
  </si>
  <si>
    <t>Identify 5 fish</t>
  </si>
  <si>
    <t>Rig a pole with line and hook</t>
  </si>
  <si>
    <t>Bait your hook &amp; fish</t>
  </si>
  <si>
    <t>Know rules of safe fishing</t>
  </si>
  <si>
    <t>20. Sports</t>
  </si>
  <si>
    <t>Show how to use a rod &amp; reel</t>
  </si>
  <si>
    <t>Tell about fishing laws in area</t>
  </si>
  <si>
    <t>Freehand sketch</t>
  </si>
  <si>
    <t>Thee step cartoon</t>
  </si>
  <si>
    <t>Mix primary colors</t>
  </si>
  <si>
    <t>Draw, paint, or color scenery</t>
  </si>
  <si>
    <t>Make a stencil pattern</t>
  </si>
  <si>
    <t>Make a Cub Scout proj. poster</t>
  </si>
  <si>
    <t>Family talk about emergencies</t>
  </si>
  <si>
    <t>Safe water - purify water</t>
  </si>
  <si>
    <t>First aid supplies &amp; kit</t>
  </si>
  <si>
    <t>Overhand knot &amp; square knot</t>
  </si>
  <si>
    <t>Tie shoelaces</t>
  </si>
  <si>
    <t>Wrap and tie a package</t>
  </si>
  <si>
    <t>Tie two cords with overhand</t>
  </si>
  <si>
    <t>Tie a stack of newspapers</t>
  </si>
  <si>
    <t>Tie a necktie</t>
  </si>
  <si>
    <t>Wrap ends of a rope with tape</t>
  </si>
  <si>
    <t>m.</t>
  </si>
  <si>
    <t>n.</t>
  </si>
  <si>
    <t>o.</t>
  </si>
  <si>
    <t>4 outdoor physical fitness act.</t>
  </si>
  <si>
    <t>BB-gun belt loop</t>
  </si>
  <si>
    <t>Play in a baseball or softball</t>
  </si>
  <si>
    <t>Play in a basketball</t>
  </si>
  <si>
    <t>Play in a soccer game</t>
  </si>
  <si>
    <t>Go bowling</t>
  </si>
  <si>
    <t>Track sprinter's start</t>
  </si>
  <si>
    <t>Standing long jump</t>
  </si>
  <si>
    <t>Play in a flag football game</t>
  </si>
  <si>
    <t>Go roller skating</t>
  </si>
  <si>
    <t>Play tennis, tab.tennis, or bdm.</t>
  </si>
  <si>
    <t>Know boating safety rules</t>
  </si>
  <si>
    <t>Earn Archery belt loop</t>
  </si>
  <si>
    <t>Safety and courtesy for skiing</t>
  </si>
  <si>
    <t>Go ice skating</t>
  </si>
  <si>
    <t>21. Computers</t>
  </si>
  <si>
    <t>22. Say It Right</t>
  </si>
  <si>
    <t>23. Let's Go Camping</t>
  </si>
  <si>
    <t>Participate in outdoor worship</t>
  </si>
  <si>
    <t>Participate in overnight campout</t>
  </si>
  <si>
    <t>Take care of youself in outdoors</t>
  </si>
  <si>
    <t>Tell what to do if you get lost</t>
  </si>
  <si>
    <t>Explain the buddy system</t>
  </si>
  <si>
    <t>Attend day camp in your area</t>
  </si>
  <si>
    <t>Attend resident camp</t>
  </si>
  <si>
    <t>Participate w/den at campfire</t>
  </si>
  <si>
    <t>Say "hello" in other language</t>
  </si>
  <si>
    <t>Count to 10 in other language</t>
  </si>
  <si>
    <t>Tell a short story to den or adult</t>
  </si>
  <si>
    <t>Invite a boy to join Cubs</t>
  </si>
  <si>
    <t>Directions to fire or police statn.</t>
  </si>
  <si>
    <t>Describe mouse and CD-ROM</t>
  </si>
  <si>
    <t>Explain a computer program</t>
  </si>
  <si>
    <t>Business w/computers</t>
  </si>
  <si>
    <t xml:space="preserve">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t>
  </si>
  <si>
    <t>Use 12 American Indian sgns</t>
  </si>
  <si>
    <t>Put on skit w/costumes</t>
  </si>
  <si>
    <t>Achievements</t>
  </si>
  <si>
    <t>Electives</t>
  </si>
  <si>
    <t>Wolf Rank</t>
  </si>
  <si>
    <t>Electives Completed</t>
  </si>
  <si>
    <t>1. Feats of Skill</t>
  </si>
  <si>
    <t>2. Your Flag</t>
  </si>
  <si>
    <t>3. Keep Your Body Healthy</t>
  </si>
  <si>
    <t>6. Start a Collection</t>
  </si>
  <si>
    <t>7. Your Living World</t>
  </si>
  <si>
    <t>8. Cooking and Eating</t>
  </si>
  <si>
    <t>10. Family Fun</t>
  </si>
  <si>
    <t>11. Duty to God</t>
  </si>
  <si>
    <t>12. Making Choices</t>
  </si>
  <si>
    <t>4. Know Your Home &amp; Community</t>
  </si>
  <si>
    <t>5. Tools for Fixing &amp; Building</t>
  </si>
  <si>
    <t>9. Be Safe at Home &amp; on the Street</t>
  </si>
  <si>
    <t>Pack</t>
  </si>
  <si>
    <t>Den</t>
  </si>
  <si>
    <t xml:space="preserve"> </t>
  </si>
  <si>
    <t xml:space="preserve"> (Do 1a thru 1e, plus any one of 1f thru 1l):</t>
  </si>
  <si>
    <t xml:space="preserve"> (do all)</t>
  </si>
  <si>
    <t>4. Know Your Home and Community</t>
  </si>
  <si>
    <t xml:space="preserve">5. Tools for Fixing and Building </t>
  </si>
  <si>
    <t>(do all)</t>
  </si>
  <si>
    <t>9. Be Safe at home and On the Street</t>
  </si>
  <si>
    <t>(do 10a plus any two from 10b thru 10g)</t>
  </si>
  <si>
    <t>Status: (P)artial or (C)omplete</t>
  </si>
  <si>
    <r>
      <t xml:space="preserve">   Enter </t>
    </r>
    <r>
      <rPr>
        <b/>
        <sz val="10"/>
        <rFont val="Arial"/>
        <family val="2"/>
      </rPr>
      <t>A</t>
    </r>
    <r>
      <rPr>
        <sz val="10"/>
        <rFont val="Arial"/>
        <family val="0"/>
      </rPr>
      <t xml:space="preserve"> for achievement credit</t>
    </r>
  </si>
  <si>
    <r>
      <t xml:space="preserve">   Enter </t>
    </r>
    <r>
      <rPr>
        <b/>
        <sz val="10"/>
        <rFont val="Arial"/>
        <family val="2"/>
      </rPr>
      <t>E</t>
    </r>
    <r>
      <rPr>
        <sz val="10"/>
        <rFont val="Arial"/>
        <family val="0"/>
      </rPr>
      <t xml:space="preserve"> for elective credit</t>
    </r>
  </si>
  <si>
    <t>Elective Points from Elective 22</t>
  </si>
  <si>
    <t>Elective Points from Elective 1</t>
  </si>
  <si>
    <t>Elective Points from Achievements</t>
  </si>
  <si>
    <t>Grand Total of All Elective Points</t>
  </si>
  <si>
    <t>Elective Points from Elective 23</t>
  </si>
  <si>
    <t>Elective Points from Elective 21</t>
  </si>
  <si>
    <t>Elective Points from Elective 20</t>
  </si>
  <si>
    <t>Elective Points from Elective 19</t>
  </si>
  <si>
    <t>Elective Points from Elective 18</t>
  </si>
  <si>
    <t>Elective Points from Elective 17</t>
  </si>
  <si>
    <t>Elective Points from Elective 16</t>
  </si>
  <si>
    <t>Elective Points from Elective 15</t>
  </si>
  <si>
    <t>Elective Points from Elective 14</t>
  </si>
  <si>
    <t>Elective Points from Elective 13</t>
  </si>
  <si>
    <t>Elective Points from Elective 12</t>
  </si>
  <si>
    <t>Elective Points from Elective 11</t>
  </si>
  <si>
    <t>Elective Points from Elective 10</t>
  </si>
  <si>
    <t>Elective Points from Elective 9</t>
  </si>
  <si>
    <t>Elective Points from Elective 8</t>
  </si>
  <si>
    <t>Elective Points from Elective 7</t>
  </si>
  <si>
    <t>Elective Points from Elective 5</t>
  </si>
  <si>
    <t>Elective Points from Elective 6</t>
  </si>
  <si>
    <t>Elective Points from Elective 4</t>
  </si>
  <si>
    <t>Elective Points from Elective 3</t>
  </si>
  <si>
    <t>Elective Points from Elective 2</t>
  </si>
  <si>
    <t>Double-Click on the Tabs at the bottom of the page that say "Scout 1", "Scout 2", etc.  That will hightlight the text.  Simply type the boy's name on the tab.  That will cause his name to proliferate thoughout the spreadsheet.</t>
  </si>
  <si>
    <t>First, please enter your Pack Number in the box:</t>
  </si>
  <si>
    <t>Next, please enter your Den number in this box:</t>
  </si>
  <si>
    <t>How to enter Scout Names in the spreadsheet:</t>
  </si>
  <si>
    <t>How to enter credit on the Achievements page:</t>
  </si>
  <si>
    <t>How to enter credit on the Electives page:</t>
  </si>
  <si>
    <t>What's the purpose of the Summary page?</t>
  </si>
  <si>
    <r>
      <t>Instructions and FAQs</t>
    </r>
    <r>
      <rPr>
        <b/>
        <sz val="10"/>
        <rFont val="Arial"/>
        <family val="2"/>
      </rPr>
      <t>:</t>
    </r>
  </si>
  <si>
    <t>What's the purpose of the individual scout pages?</t>
  </si>
  <si>
    <t>The summary page is for keeping track, at a glance, of where you are awards-wise.  You can see what the boys have earned and what you have already awarded them.  If you enter dates, you can see when you gave them that award.  That also means you can see what awards you still owe them.</t>
  </si>
  <si>
    <t>What's the password?</t>
  </si>
  <si>
    <r>
      <t xml:space="preserve">First, I wouldn't recommend unprotecting the spreadsheet.  It has been locked for your protection.  Basically, it has been locked to keep you from messing up the formulas.  It's designed as such that if you are getting a message telling you that a cell is protected, then you are trying to type in the wrong box.  But if you must know, the password is:  </t>
    </r>
    <r>
      <rPr>
        <b/>
        <sz val="10"/>
        <rFont val="Arial"/>
        <family val="2"/>
      </rPr>
      <t>wolf</t>
    </r>
  </si>
  <si>
    <t>do all</t>
  </si>
  <si>
    <t>do 1a-1e &amp; any 1 of 1f-1l</t>
  </si>
  <si>
    <t>do 10a &amp; any 2 from 10b-10g</t>
  </si>
  <si>
    <t>do 12a &amp; any 4 from 12b-12k</t>
  </si>
  <si>
    <t>Awards</t>
  </si>
  <si>
    <t>Electives Summary</t>
  </si>
  <si>
    <t>Achievements Summary</t>
  </si>
  <si>
    <t>What about sharing and editing this sheet?</t>
  </si>
  <si>
    <t>1.  You have my permission to share this spreadsheet, absolutely free of charge, to any scouter anywhere.</t>
  </si>
  <si>
    <t>3.  You have my permission to modify this sheet in any way to suit your own needs, however, if you do, please don't post your modified version anywhere on the internet.</t>
  </si>
  <si>
    <t>4.  You have my permission to e-mail me with suggestions for improvements you'd like to see, but please don't be offended if I don't use your suggestions.</t>
  </si>
  <si>
    <t>http://www.geocities.com/~pack215/cub-tracker.html</t>
  </si>
  <si>
    <t xml:space="preserve">     The Virtual Cub Leader Site:</t>
  </si>
  <si>
    <r>
      <t xml:space="preserve">2.  You have my permission to post this spreadsheet on any server willing to host it.  I will, however, ask that if you DO post this spreadsheet on a server somewhere, that you occasionally check back to one of the two main mirror site that will host this sheet to check for updates (to make sure you have the latest version available.  
</t>
    </r>
    <r>
      <rPr>
        <u val="single"/>
        <sz val="10"/>
        <rFont val="Arial"/>
        <family val="2"/>
      </rPr>
      <t>Those mirror sites are</t>
    </r>
    <r>
      <rPr>
        <sz val="10"/>
        <rFont val="Arial"/>
        <family val="0"/>
      </rPr>
      <t xml:space="preserve">: 
</t>
    </r>
  </si>
  <si>
    <t>Elective points from Achievements</t>
  </si>
  <si>
    <t>Arrow Points Earned</t>
  </si>
  <si>
    <t>Progress Beads Earned</t>
  </si>
  <si>
    <t>Earned</t>
  </si>
  <si>
    <t>Awarded</t>
  </si>
  <si>
    <t>Gold Arrow</t>
  </si>
  <si>
    <t>Silver Arrow #1</t>
  </si>
  <si>
    <t>Silver Arrow #2</t>
  </si>
  <si>
    <t>Silver Arrow #3</t>
  </si>
  <si>
    <t>Silver Arrow #4</t>
  </si>
  <si>
    <t>Silver Arrow #5</t>
  </si>
  <si>
    <t>Silver Arrow #6</t>
  </si>
  <si>
    <t>Silver Arrow #7</t>
  </si>
  <si>
    <t>Silver Arrow #8</t>
  </si>
  <si>
    <t>Silver Arrow #9</t>
  </si>
  <si>
    <t>Silver Arrow #10</t>
  </si>
  <si>
    <t>Silver Arrow #11</t>
  </si>
  <si>
    <t>Silver Arrow #12</t>
  </si>
  <si>
    <t>Silver Arrow #13</t>
  </si>
  <si>
    <t>Silver Arrow #14</t>
  </si>
  <si>
    <t>Silver Arrow #15</t>
  </si>
  <si>
    <t>Progress Bead #1</t>
  </si>
  <si>
    <t>Progress Bead #2</t>
  </si>
  <si>
    <t>Progress Bead #3</t>
  </si>
  <si>
    <t>Progress Bead #4</t>
  </si>
  <si>
    <t>How can you contact me?</t>
  </si>
  <si>
    <t>fsteele@houston.rr.com</t>
  </si>
  <si>
    <t>Learn &amp; Say Cub Scout Promise</t>
  </si>
  <si>
    <t>CC Honesty - Know</t>
  </si>
  <si>
    <t>CC Honesty - Commit</t>
  </si>
  <si>
    <t>CC Honesty - Practice</t>
  </si>
  <si>
    <r>
      <t xml:space="preserve">Tell what </t>
    </r>
    <r>
      <rPr>
        <i/>
        <sz val="10"/>
        <rFont val="Arial"/>
        <family val="2"/>
      </rPr>
      <t>Webelos</t>
    </r>
    <r>
      <rPr>
        <sz val="10"/>
        <rFont val="Arial"/>
        <family val="0"/>
      </rPr>
      <t xml:space="preserve"> means</t>
    </r>
  </si>
  <si>
    <t>Say &amp; explain Law of the Pack</t>
  </si>
  <si>
    <t>Show &amp; explain Cub Scout Sign</t>
  </si>
  <si>
    <t>Show &amp; explain Cub Handshake</t>
  </si>
  <si>
    <t>Say &amp; explain Cub Scout Motto</t>
  </si>
  <si>
    <t>Give &amp; explain Cub Scout Salute</t>
  </si>
  <si>
    <t>Complete booklet exercises</t>
  </si>
  <si>
    <t>Version History</t>
  </si>
  <si>
    <t>WolfTrax 1.0</t>
  </si>
  <si>
    <t>WolfTrax 1.1</t>
  </si>
  <si>
    <t>- Initial release of the software package.</t>
  </si>
  <si>
    <t>- Fixed computation error on Electives page for Elective 17</t>
  </si>
  <si>
    <t xml:space="preserve">  Added Bobcat Page</t>
  </si>
  <si>
    <t>Summary
Page</t>
  </si>
  <si>
    <t>WolfTrax 1.2</t>
  </si>
  <si>
    <t>- Fixed print issues on Scout pages</t>
  </si>
  <si>
    <t>WolfTrax 1.3</t>
  </si>
  <si>
    <t>- Fixed incorrect mirror reference on Information page</t>
  </si>
  <si>
    <t>Outdoor flag ceremony</t>
  </si>
  <si>
    <t>- Added page to record additional awards, such as World Conservation, Leave No Trace, etc.</t>
  </si>
  <si>
    <t>The Additional page:</t>
  </si>
  <si>
    <r>
      <t xml:space="preserve">The </t>
    </r>
    <r>
      <rPr>
        <b/>
        <sz val="10"/>
        <rFont val="Arial"/>
        <family val="2"/>
      </rPr>
      <t>Additional</t>
    </r>
    <r>
      <rPr>
        <sz val="10"/>
        <rFont val="Arial"/>
        <family val="0"/>
      </rPr>
      <t xml:space="preserve"> page is for keeping track the nationally available additional awards that a boy may earn.  This will not include regional or state awards…only those available to all.  As always, please do not try to enter anything into a gray box.  Those boxes are calculated elsewhere and forwarded to that cell.</t>
    </r>
  </si>
  <si>
    <t>Additional Awards    Additional Awards    Additional Awards    Additional Awards    Additional Awards    Additional Awards    Additional Awards    Additional Awards    Additional Awards    Additional Awards    Additional Awards    Additional Awards    Add</t>
  </si>
  <si>
    <t xml:space="preserve">reference:  </t>
  </si>
  <si>
    <t>http://www.usscouts.org/advance/cubscout/worldcons.html</t>
  </si>
  <si>
    <t>Complete Achievement 7</t>
  </si>
  <si>
    <t>Complete Elective 15</t>
  </si>
  <si>
    <t>Conservation Project</t>
  </si>
  <si>
    <t>Conservation Good Turn Award</t>
  </si>
  <si>
    <t>http://www.geocities.com/~pack215/cgt.html</t>
  </si>
  <si>
    <t>The scout participates in a pack-level conservation project preapproved by a recognized conservation organization</t>
  </si>
  <si>
    <t>Leave No Trace Awareness Award</t>
  </si>
  <si>
    <t>http://www.usscouts.org/advance/cubscout/leavenotrace.html</t>
  </si>
  <si>
    <t>Importance of LNT</t>
  </si>
  <si>
    <t>Practice LNT on outing #1</t>
  </si>
  <si>
    <t>Practice LNT on outing #2</t>
  </si>
  <si>
    <t>Practice LNT on outing #3</t>
  </si>
  <si>
    <t>LNT related service project</t>
  </si>
  <si>
    <t>Sign Cub LNT Pledge</t>
  </si>
  <si>
    <t>Make LNT poster and display</t>
  </si>
  <si>
    <t>http://www.scouting.org/cubscouts/resources/13-228/index.html</t>
  </si>
  <si>
    <t>a</t>
  </si>
  <si>
    <t>Attend day or resident camp</t>
  </si>
  <si>
    <t>b</t>
  </si>
  <si>
    <t>Nature hike</t>
  </si>
  <si>
    <t>Outdoor activity</t>
  </si>
  <si>
    <t>Pack overnighter</t>
  </si>
  <si>
    <t>Outdoor service project</t>
  </si>
  <si>
    <t>Nature/conservation project</t>
  </si>
  <si>
    <t xml:space="preserve">Summertime Pack Award. </t>
  </si>
  <si>
    <t>Nature observation activity</t>
  </si>
  <si>
    <t>Outdoor aquatic activity</t>
  </si>
  <si>
    <t>Outdoor campfire program</t>
  </si>
  <si>
    <t>Outdoor sporting event</t>
  </si>
  <si>
    <t>Outdoor Scout’s Own Service</t>
  </si>
  <si>
    <t>Explore a park</t>
  </si>
  <si>
    <t>Donor Awareness</t>
  </si>
  <si>
    <t>http://www.usscouts.org/advance/boyscout/donor.html</t>
  </si>
  <si>
    <t>Scout gets adult to agree to be doner, sign donor card, and carry it</t>
  </si>
  <si>
    <t>Emergency Prepardness Award</t>
  </si>
  <si>
    <t>(do 1 &amp; 2, plus any one from 3a thru 3c)</t>
  </si>
  <si>
    <t>http://www.usscouts.org/usscouts/advance/EmergPrep.html</t>
  </si>
  <si>
    <t>3a</t>
  </si>
  <si>
    <t>3b</t>
  </si>
  <si>
    <t>3c</t>
  </si>
  <si>
    <r>
      <t xml:space="preserve">Take RedCross </t>
    </r>
    <r>
      <rPr>
        <i/>
        <sz val="9"/>
        <rFont val="Arial"/>
        <family val="2"/>
      </rPr>
      <t>Basic Aid Training</t>
    </r>
  </si>
  <si>
    <t>Complete Elective 13</t>
  </si>
  <si>
    <t>Complete Elective 19</t>
  </si>
  <si>
    <r>
      <t>World Conservation Award</t>
    </r>
    <r>
      <rPr>
        <sz val="10"/>
        <rFont val="Arial"/>
        <family val="2"/>
      </rPr>
      <t xml:space="preserve"> - (do #1 &amp; #3, plus any two of #2)</t>
    </r>
  </si>
  <si>
    <t>Assemble the 6 outdoor essentials</t>
  </si>
  <si>
    <r>
      <t xml:space="preserve">Outdoor Activities Award </t>
    </r>
    <r>
      <rPr>
        <sz val="10"/>
        <rFont val="Arial"/>
        <family val="2"/>
      </rPr>
      <t>- (do a &amp; b, plus any four from 1 thru 13)</t>
    </r>
  </si>
  <si>
    <t>Complete Achievement 9</t>
  </si>
  <si>
    <t>Family presentation</t>
  </si>
  <si>
    <t>Join KidSafe program &amp; training</t>
  </si>
  <si>
    <t>Complete Elective 16</t>
  </si>
  <si>
    <t>Bobcat   Bobcat   Bobcat   Bobcat   Bobcat</t>
  </si>
  <si>
    <t>WolfTrax 1.4</t>
  </si>
  <si>
    <t>- Modified formulas on Individual Scout sheets for aesthetics</t>
  </si>
  <si>
    <t>- Modified formulas on Electives sheets for asthetics</t>
  </si>
  <si>
    <t>- Fixed erroneous elective references on Individual Scout pages 2-15</t>
  </si>
  <si>
    <t>WolfTrax 1.5</t>
  </si>
  <si>
    <t xml:space="preserve">     The Trax Website:  </t>
  </si>
  <si>
    <t>http://trax.boy-scouts.net</t>
  </si>
  <si>
    <t>-Changed Trax Mirror site web address</t>
  </si>
  <si>
    <t>WolfTrax 1.6</t>
  </si>
  <si>
    <t>- Added Date Stamp to Achievements thru Summary pages</t>
  </si>
  <si>
    <t>WolfTrax 1.7</t>
  </si>
  <si>
    <t>- Added formula for Elective 23b on the Outdoor Awareness Awards requirement on the Additional page</t>
  </si>
  <si>
    <t>- Fixed incorrect requirement issue for World Conservation Award on Additional page.</t>
  </si>
  <si>
    <t>WolfTrax 1.8</t>
  </si>
  <si>
    <t>WolfTrax 1.9</t>
  </si>
  <si>
    <t>- Fixed incorrect elective descriptions for Elective 17 on Electives and Individual Scout pages.</t>
  </si>
  <si>
    <t>WolfTrax 1.10</t>
  </si>
  <si>
    <t>- Clarified explanation of conversion of additional Achievement points into Elective points.</t>
  </si>
  <si>
    <r>
      <t xml:space="preserve">To enter credit on the Achievement page, enter an </t>
    </r>
    <r>
      <rPr>
        <b/>
        <sz val="10"/>
        <rFont val="Arial"/>
        <family val="2"/>
      </rPr>
      <t>A</t>
    </r>
    <r>
      <rPr>
        <sz val="10"/>
        <rFont val="Arial"/>
        <family val="2"/>
      </rPr>
      <t xml:space="preserve"> as a boy completes each requirement</t>
    </r>
    <r>
      <rPr>
        <sz val="10"/>
        <rFont val="Arial"/>
        <family val="0"/>
      </rPr>
      <t>.</t>
    </r>
  </si>
  <si>
    <t>Converting Additional Achievement Credits to Elective Credits (an “unofficial” common practice):</t>
  </si>
  <si>
    <r>
      <t xml:space="preserve">To complete Achievements 1, 10, and 12, the boy does not have to do ALL of the requirements.  Therefore, it is possible that a boy may have completed additional requirement points not needed to complete the Achievement for rank.  Officially, BSA does allow conversion of unused Achievement points into Elective points for this rank.  However, it is a common practice that many Packs will allow this conversion to give a kid a few extra Elective points.  Check with your Pack to see where your Pack stands on this issue.
If your Pack allows this, all you have to do is change the unused </t>
    </r>
    <r>
      <rPr>
        <b/>
        <sz val="10"/>
        <rFont val="Arial"/>
        <family val="2"/>
      </rPr>
      <t>A</t>
    </r>
    <r>
      <rPr>
        <sz val="10"/>
        <rFont val="Arial"/>
        <family val="0"/>
      </rPr>
      <t xml:space="preserve">'s into </t>
    </r>
    <r>
      <rPr>
        <b/>
        <sz val="10"/>
        <rFont val="Arial"/>
        <family val="2"/>
      </rPr>
      <t>E</t>
    </r>
    <r>
      <rPr>
        <sz val="10"/>
        <rFont val="Arial"/>
        <family val="0"/>
      </rPr>
      <t xml:space="preserve">'s.  This spreadsheet has been designed to pick up the additional </t>
    </r>
    <r>
      <rPr>
        <b/>
        <sz val="10"/>
        <rFont val="Arial"/>
        <family val="2"/>
      </rPr>
      <t>E</t>
    </r>
    <r>
      <rPr>
        <sz val="10"/>
        <rFont val="Arial"/>
        <family val="0"/>
      </rPr>
      <t>'s and add them to the Electives total.</t>
    </r>
  </si>
  <si>
    <r>
      <t xml:space="preserve">To enter credit on the Electives page, enter an </t>
    </r>
    <r>
      <rPr>
        <b/>
        <sz val="10"/>
        <rFont val="Arial"/>
        <family val="2"/>
      </rPr>
      <t>E</t>
    </r>
    <r>
      <rPr>
        <sz val="10"/>
        <rFont val="Arial"/>
        <family val="0"/>
      </rPr>
      <t xml:space="preserve"> for every elective point the boys completes.  Every 10 elective points completed earns the boy an arrow point.</t>
    </r>
  </si>
  <si>
    <t>Primary Adult</t>
  </si>
  <si>
    <t>Second Adult</t>
  </si>
  <si>
    <t xml:space="preserve">Relationship: </t>
  </si>
  <si>
    <t xml:space="preserve">City, State  ZIP: </t>
  </si>
  <si>
    <t xml:space="preserve">Name: </t>
  </si>
  <si>
    <t xml:space="preserve">Address: </t>
  </si>
  <si>
    <t xml:space="preserve">Work Phone: </t>
  </si>
  <si>
    <t xml:space="preserve">Home Phone: </t>
  </si>
  <si>
    <t xml:space="preserve">Work e-mail: </t>
  </si>
  <si>
    <t xml:space="preserve">Cell Phone: </t>
  </si>
  <si>
    <t xml:space="preserve">Home e-mail: </t>
  </si>
  <si>
    <t>The Parent Contact Info page is simply there to give you a place to collect parent info for your scouts.  Use it or not.  It will have no effect on the rest of the sheet.  This is just there as a tool for you.</t>
  </si>
  <si>
    <r>
      <t xml:space="preserve">   Enter </t>
    </r>
    <r>
      <rPr>
        <b/>
        <sz val="10"/>
        <rFont val="Arial"/>
        <family val="2"/>
      </rPr>
      <t>A</t>
    </r>
    <r>
      <rPr>
        <sz val="10"/>
        <rFont val="Arial"/>
        <family val="0"/>
      </rPr>
      <t xml:space="preserve"> to indicated Attendance at the Event.</t>
    </r>
  </si>
  <si>
    <t>Attendance</t>
  </si>
  <si>
    <t>Attendance    Attendance    Attendance    Attendance    Attendance    Attendance    Attendance    Attendance    Attendance    Attendance    Attendance    Attendance    Attendance    Attendance    Attendance    Attendance    Attendance</t>
  </si>
  <si>
    <t>Date</t>
  </si>
  <si>
    <t>Event Attended (Den Meeting, Field Trip, Day Camp, etc)</t>
  </si>
  <si>
    <t>The Parent Contact Info page:</t>
  </si>
  <si>
    <t>The Attendance page:</t>
  </si>
  <si>
    <t>The Attendance page is used to help you keep track of who was present at various events, such as Den Meetings, Den Outings, Pack Meetings, Campouts, etc.</t>
  </si>
  <si>
    <t>- Added Parent Contact Info Sheet &amp; Attendance Sheet</t>
  </si>
  <si>
    <t>- Modified Arrow Points formulas on Summary page to supress Arrow Point awards until Wolf Badge is earned.</t>
  </si>
  <si>
    <r>
      <t>Tip</t>
    </r>
    <r>
      <rPr>
        <sz val="8"/>
        <rFont val="Arial"/>
        <family val="2"/>
      </rPr>
      <t>:  read the "Converting Additional Achievements…" on the Instructjions page</t>
    </r>
  </si>
  <si>
    <r>
      <t xml:space="preserve">Tip: </t>
    </r>
    <r>
      <rPr>
        <sz val="8"/>
        <rFont val="Arial"/>
        <family val="2"/>
      </rPr>
      <t xml:space="preserve"> read the "Converting Additional Achievements…" on the Instructjions page</t>
    </r>
  </si>
  <si>
    <r>
      <t xml:space="preserve">12. Making Choices  </t>
    </r>
    <r>
      <rPr>
        <sz val="10"/>
        <rFont val="Arial"/>
        <family val="2"/>
      </rPr>
      <t xml:space="preserve"> (do 12a plus any four of 12b thru 12k)</t>
    </r>
  </si>
  <si>
    <t>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t>
  </si>
  <si>
    <t>WolfTrax 1.11</t>
  </si>
  <si>
    <t>- Corrected protection problem of Date field on Attendance page</t>
  </si>
  <si>
    <t>- Fixed some minor spelling errors.</t>
  </si>
  <si>
    <t>You will never enter any information on the individual scout pages.  Those pages are for you to occasionally print out and hand to the parents.  You can use them to let a parent know what their son has and has not completed.  You can also use that page to make homework assignments for boys that are behind the other boys in the den.</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</si>
</sst>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 &quot;"/>
    <numFmt numFmtId="166" formatCode="0.0000"/>
    <numFmt numFmtId="167" formatCode="mm/yy"/>
    <numFmt numFmtId="168" formatCode="m/d/yy"/>
    <numFmt numFmtId="169" formatCode="[$-409]dddd\,\ mmmm\ dd\,\ yyyy"/>
    <numFmt numFmtId="170" formatCode="[$-409]mmm\-yy;@"/>
    <numFmt numFmtId="171" formatCode="m/d/yy;@"/>
    <numFmt numFmtId="172" formatCode="mm/dd/yy;@"/>
    <numFmt numFmtId="173" formatCode="&quot;Yes&quot;;&quot;Yes&quot;;&quot;No&quot;"/>
    <numFmt numFmtId="174" formatCode="&quot;True&quot;;&quot;True&quot;;&quot;False&quot;"/>
    <numFmt numFmtId="175" formatCode="&quot;On&quot;;&quot;On&quot;;&quot;Off&quot;"/>
    <numFmt numFmtId="176" formatCode="[$€-2]\ #,##0.00_);[Red]\([$€-2]\ #,##0.00\)"/>
  </numFmts>
  <fonts count="16">
    <font>
      <sz val="10"/>
      <name val="Arial"/>
      <family val="0"/>
    </font>
    <font>
      <sz val="8"/>
      <name val="Arial"/>
      <family val="0"/>
    </font>
    <font>
      <b/>
      <sz val="10"/>
      <name val="Arial"/>
      <family val="2"/>
    </font>
    <font>
      <b/>
      <sz val="12"/>
      <name val="Arial"/>
      <family val="2"/>
    </font>
    <font>
      <sz val="10"/>
      <name val="Geneva"/>
      <family val="0"/>
    </font>
    <font>
      <b/>
      <sz val="11"/>
      <name val="Arial"/>
      <family val="2"/>
    </font>
    <font>
      <b/>
      <sz val="8"/>
      <name val="Arial"/>
      <family val="2"/>
    </font>
    <font>
      <b/>
      <u val="single"/>
      <sz val="10"/>
      <name val="Arial"/>
      <family val="2"/>
    </font>
    <font>
      <sz val="9"/>
      <name val="Arial"/>
      <family val="0"/>
    </font>
    <font>
      <b/>
      <sz val="16"/>
      <name val="Arial"/>
      <family val="2"/>
    </font>
    <font>
      <b/>
      <sz val="14"/>
      <name val="Arial"/>
      <family val="2"/>
    </font>
    <font>
      <u val="single"/>
      <sz val="10"/>
      <name val="Arial"/>
      <family val="2"/>
    </font>
    <font>
      <u val="single"/>
      <sz val="10"/>
      <color indexed="12"/>
      <name val="Arial"/>
      <family val="0"/>
    </font>
    <font>
      <i/>
      <sz val="10"/>
      <name val="Arial"/>
      <family val="2"/>
    </font>
    <font>
      <u val="single"/>
      <sz val="10"/>
      <color indexed="36"/>
      <name val="Arial"/>
      <family val="0"/>
    </font>
    <font>
      <i/>
      <sz val="9"/>
      <name val="Arial"/>
      <family val="2"/>
    </font>
  </fonts>
  <fills count="4">
    <fill>
      <patternFill/>
    </fill>
    <fill>
      <patternFill patternType="gray125"/>
    </fill>
    <fill>
      <patternFill patternType="solid">
        <fgColor indexed="22"/>
        <bgColor indexed="64"/>
      </patternFill>
    </fill>
    <fill>
      <patternFill patternType="solid">
        <fgColor indexed="47"/>
        <bgColor indexed="64"/>
      </patternFill>
    </fill>
  </fills>
  <borders count="33">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medium"/>
      <right style="medium"/>
      <top style="medium"/>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style="thin"/>
      <bottom style="thin"/>
    </border>
    <border>
      <left style="thin"/>
      <right style="double"/>
      <top style="thin"/>
      <bottom style="thin"/>
    </border>
    <border>
      <left style="double"/>
      <right style="thin"/>
      <top style="thin"/>
      <bottom style="thin"/>
    </border>
    <border>
      <left style="medium"/>
      <right style="double"/>
      <top style="thin"/>
      <bottom style="thin"/>
    </border>
    <border>
      <left style="thin"/>
      <right style="medium"/>
      <top style="thin"/>
      <bottom style="thin"/>
    </border>
    <border>
      <left style="medium"/>
      <right style="double"/>
      <top style="thin"/>
      <bottom style="medium"/>
    </border>
    <border>
      <left style="double"/>
      <right style="thin"/>
      <top style="thin"/>
      <bottom style="medium"/>
    </border>
    <border>
      <left style="thin"/>
      <right style="double"/>
      <top style="thin"/>
      <bottom style="medium"/>
    </border>
    <border>
      <left style="thin"/>
      <right style="medium"/>
      <top style="thin"/>
      <bottom style="medium"/>
    </border>
    <border>
      <left style="medium"/>
      <right style="double"/>
      <top style="medium"/>
      <bottom style="thin"/>
    </border>
    <border>
      <left style="thin"/>
      <right>
        <color indexed="63"/>
      </right>
      <top style="thin"/>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color indexed="63"/>
      </bottom>
    </border>
    <border>
      <left style="medium"/>
      <right>
        <color indexed="63"/>
      </right>
      <top style="thin"/>
      <bottom style="thin"/>
    </border>
    <border>
      <left>
        <color indexed="63"/>
      </left>
      <right style="medium"/>
      <top style="thin"/>
      <bottom style="thin"/>
    </border>
    <border>
      <left>
        <color indexed="63"/>
      </left>
      <right style="thin"/>
      <top>
        <color indexed="63"/>
      </top>
      <bottom style="thin"/>
    </border>
    <border>
      <left>
        <color indexed="63"/>
      </left>
      <right style="medium"/>
      <top>
        <color indexed="63"/>
      </top>
      <bottom>
        <color indexed="63"/>
      </bottom>
    </border>
    <border>
      <left>
        <color indexed="63"/>
      </left>
      <right>
        <color indexed="63"/>
      </right>
      <top style="medium"/>
      <bottom style="thin"/>
    </border>
    <border>
      <left style="double"/>
      <right style="double"/>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234">
    <xf numFmtId="0" fontId="0" fillId="0" borderId="0" xfId="0" applyAlignment="1">
      <alignment/>
    </xf>
    <xf numFmtId="0" fontId="0" fillId="0" borderId="0" xfId="0" applyAlignment="1">
      <alignment horizontal="right"/>
    </xf>
    <xf numFmtId="0" fontId="2" fillId="0" borderId="0" xfId="0" applyFont="1" applyAlignment="1">
      <alignment/>
    </xf>
    <xf numFmtId="0" fontId="0" fillId="0" borderId="1" xfId="0" applyBorder="1" applyAlignment="1">
      <alignment horizontal="right"/>
    </xf>
    <xf numFmtId="0" fontId="0" fillId="0" borderId="0" xfId="0" applyBorder="1" applyAlignment="1">
      <alignment/>
    </xf>
    <xf numFmtId="0" fontId="2" fillId="0" borderId="0" xfId="0" applyFont="1" applyBorder="1" applyAlignment="1">
      <alignment vertical="top"/>
    </xf>
    <xf numFmtId="0" fontId="2" fillId="0" borderId="0" xfId="0" applyFont="1" applyBorder="1" applyAlignment="1">
      <alignment/>
    </xf>
    <xf numFmtId="0" fontId="4" fillId="0" borderId="0" xfId="0" applyFont="1" applyBorder="1" applyAlignment="1">
      <alignment horizontal="right"/>
    </xf>
    <xf numFmtId="0" fontId="0" fillId="0" borderId="2" xfId="0" applyBorder="1" applyAlignment="1">
      <alignment/>
    </xf>
    <xf numFmtId="0" fontId="0" fillId="0" borderId="3" xfId="0" applyBorder="1" applyAlignment="1">
      <alignment horizontal="left"/>
    </xf>
    <xf numFmtId="0" fontId="0" fillId="0" borderId="0" xfId="0" applyBorder="1" applyAlignment="1">
      <alignment horizontal="right"/>
    </xf>
    <xf numFmtId="0" fontId="2" fillId="0" borderId="0" xfId="0" applyFont="1" applyAlignment="1">
      <alignment horizontal="left"/>
    </xf>
    <xf numFmtId="0" fontId="3" fillId="0" borderId="4" xfId="0" applyFont="1" applyBorder="1" applyAlignment="1">
      <alignment/>
    </xf>
    <xf numFmtId="0" fontId="2" fillId="0" borderId="0" xfId="0" applyFont="1" applyBorder="1" applyAlignment="1">
      <alignment horizontal="right"/>
    </xf>
    <xf numFmtId="0" fontId="5" fillId="0" borderId="5" xfId="0" applyFont="1" applyBorder="1" applyAlignment="1">
      <alignment horizontal="right"/>
    </xf>
    <xf numFmtId="0" fontId="5" fillId="0" borderId="6" xfId="0" applyFont="1" applyBorder="1" applyAlignment="1">
      <alignment horizontal="left"/>
    </xf>
    <xf numFmtId="0" fontId="2" fillId="0" borderId="1" xfId="0" applyFont="1" applyBorder="1" applyAlignment="1">
      <alignment horizontal="left" wrapText="1"/>
    </xf>
    <xf numFmtId="0" fontId="2" fillId="0" borderId="5" xfId="0" applyFont="1" applyBorder="1" applyAlignment="1">
      <alignment/>
    </xf>
    <xf numFmtId="0" fontId="2" fillId="0" borderId="0" xfId="0" applyFont="1" applyAlignment="1">
      <alignment/>
    </xf>
    <xf numFmtId="0" fontId="0" fillId="0" borderId="7" xfId="0" applyFont="1" applyBorder="1" applyAlignment="1">
      <alignment/>
    </xf>
    <xf numFmtId="0" fontId="0" fillId="0" borderId="0" xfId="0" applyAlignment="1" applyProtection="1">
      <alignment/>
      <protection locked="0"/>
    </xf>
    <xf numFmtId="0" fontId="0" fillId="0" borderId="3" xfId="0" applyBorder="1" applyAlignment="1" applyProtection="1">
      <alignment horizontal="center" vertical="center"/>
      <protection locked="0"/>
    </xf>
    <xf numFmtId="0" fontId="3" fillId="0" borderId="4" xfId="0" applyFont="1" applyBorder="1" applyAlignment="1" applyProtection="1">
      <alignment/>
      <protection/>
    </xf>
    <xf numFmtId="0" fontId="5" fillId="0" borderId="5" xfId="0" applyFont="1" applyBorder="1" applyAlignment="1" applyProtection="1">
      <alignment horizontal="right"/>
      <protection/>
    </xf>
    <xf numFmtId="0" fontId="5" fillId="0" borderId="6" xfId="0" applyFont="1" applyBorder="1" applyAlignment="1" applyProtection="1">
      <alignment horizontal="left"/>
      <protection/>
    </xf>
    <xf numFmtId="0" fontId="0" fillId="0" borderId="2" xfId="0" applyBorder="1" applyAlignment="1" applyProtection="1">
      <alignment/>
      <protection/>
    </xf>
    <xf numFmtId="0" fontId="2" fillId="0" borderId="0" xfId="0" applyFont="1" applyBorder="1" applyAlignment="1" applyProtection="1">
      <alignment horizontal="right"/>
      <protection/>
    </xf>
    <xf numFmtId="0" fontId="2" fillId="0" borderId="1" xfId="0" applyFont="1" applyBorder="1" applyAlignment="1" applyProtection="1">
      <alignment horizontal="left" wrapText="1"/>
      <protection/>
    </xf>
    <xf numFmtId="0" fontId="0" fillId="0" borderId="0" xfId="0" applyBorder="1" applyAlignment="1" applyProtection="1">
      <alignment/>
      <protection/>
    </xf>
    <xf numFmtId="0" fontId="0" fillId="0" borderId="1" xfId="0" applyBorder="1" applyAlignment="1" applyProtection="1">
      <alignment/>
      <protection/>
    </xf>
    <xf numFmtId="0" fontId="0" fillId="0" borderId="0" xfId="0" applyBorder="1" applyAlignment="1" applyProtection="1">
      <alignment horizontal="left"/>
      <protection/>
    </xf>
    <xf numFmtId="0" fontId="0" fillId="0" borderId="0" xfId="0" applyBorder="1" applyAlignment="1" applyProtection="1">
      <alignment horizontal="center" textRotation="90"/>
      <protection/>
    </xf>
    <xf numFmtId="0" fontId="2" fillId="0" borderId="0" xfId="0" applyFont="1" applyBorder="1" applyAlignment="1" applyProtection="1">
      <alignment horizontal="left"/>
      <protection/>
    </xf>
    <xf numFmtId="0" fontId="0" fillId="0" borderId="8" xfId="0" applyBorder="1" applyAlignment="1" applyProtection="1">
      <alignment horizontal="center" vertical="center"/>
      <protection/>
    </xf>
    <xf numFmtId="0" fontId="0" fillId="0" borderId="0" xfId="0" applyAlignment="1" applyProtection="1">
      <alignment/>
      <protection/>
    </xf>
    <xf numFmtId="0" fontId="0" fillId="0" borderId="3" xfId="0" applyBorder="1" applyAlignment="1" applyProtection="1">
      <alignment horizontal="left"/>
      <protection/>
    </xf>
    <xf numFmtId="0" fontId="2" fillId="0" borderId="0" xfId="0" applyFont="1" applyBorder="1" applyAlignment="1">
      <alignment horizontal="center"/>
    </xf>
    <xf numFmtId="0" fontId="0" fillId="0" borderId="0" xfId="0" applyAlignment="1">
      <alignment horizontal="center"/>
    </xf>
    <xf numFmtId="0" fontId="2" fillId="0" borderId="0" xfId="0" applyFont="1" applyBorder="1" applyAlignment="1">
      <alignment horizontal="left"/>
    </xf>
    <xf numFmtId="0" fontId="0" fillId="0" borderId="0" xfId="0" applyFont="1" applyAlignment="1">
      <alignment/>
    </xf>
    <xf numFmtId="0" fontId="0" fillId="0" borderId="0" xfId="0" applyBorder="1" applyAlignment="1">
      <alignment horizontal="center"/>
    </xf>
    <xf numFmtId="0" fontId="0" fillId="0" borderId="3" xfId="0" applyBorder="1" applyAlignment="1">
      <alignment horizontal="center"/>
    </xf>
    <xf numFmtId="0" fontId="0" fillId="0" borderId="9" xfId="0" applyBorder="1" applyAlignment="1">
      <alignment horizontal="center"/>
    </xf>
    <xf numFmtId="0" fontId="0" fillId="0" borderId="9" xfId="0" applyBorder="1" applyAlignment="1">
      <alignment horizontal="left"/>
    </xf>
    <xf numFmtId="0" fontId="2" fillId="0" borderId="7" xfId="0" applyFont="1" applyBorder="1" applyAlignment="1">
      <alignment horizontal="left"/>
    </xf>
    <xf numFmtId="0" fontId="0" fillId="0" borderId="10" xfId="0" applyBorder="1" applyAlignment="1">
      <alignment horizontal="center"/>
    </xf>
    <xf numFmtId="0" fontId="0" fillId="0" borderId="11" xfId="0" applyBorder="1" applyAlignment="1">
      <alignment horizontal="center"/>
    </xf>
    <xf numFmtId="0" fontId="0" fillId="0" borderId="3" xfId="0" applyFont="1" applyBorder="1" applyAlignment="1">
      <alignment/>
    </xf>
    <xf numFmtId="0" fontId="0" fillId="0" borderId="3" xfId="0" applyFont="1" applyBorder="1" applyAlignment="1">
      <alignment horizontal="left"/>
    </xf>
    <xf numFmtId="0" fontId="9" fillId="2" borderId="0" xfId="0" applyFont="1" applyFill="1" applyAlignment="1">
      <alignment/>
    </xf>
    <xf numFmtId="0" fontId="4" fillId="0" borderId="10" xfId="0" applyFont="1" applyBorder="1" applyAlignment="1">
      <alignment horizontal="right"/>
    </xf>
    <xf numFmtId="0" fontId="4" fillId="0" borderId="11" xfId="0" applyFont="1" applyBorder="1" applyAlignment="1">
      <alignment horizontal="right"/>
    </xf>
    <xf numFmtId="0" fontId="0" fillId="0" borderId="10" xfId="0" applyFont="1" applyBorder="1" applyAlignment="1">
      <alignment horizontal="left"/>
    </xf>
    <xf numFmtId="0" fontId="0" fillId="0" borderId="11" xfId="0" applyFont="1" applyBorder="1" applyAlignment="1">
      <alignment horizontal="left"/>
    </xf>
    <xf numFmtId="0" fontId="0" fillId="0" borderId="9" xfId="0" applyFont="1" applyBorder="1" applyAlignment="1">
      <alignment horizontal="left"/>
    </xf>
    <xf numFmtId="0" fontId="0" fillId="0" borderId="4" xfId="0" applyBorder="1" applyAlignment="1">
      <alignment/>
    </xf>
    <xf numFmtId="0" fontId="0" fillId="0" borderId="12" xfId="0" applyBorder="1" applyAlignment="1">
      <alignment/>
    </xf>
    <xf numFmtId="0" fontId="2" fillId="0" borderId="0" xfId="0" applyFont="1" applyFill="1" applyBorder="1" applyAlignment="1">
      <alignment horizontal="left"/>
    </xf>
    <xf numFmtId="0" fontId="3" fillId="0" borderId="0" xfId="0" applyFont="1" applyBorder="1" applyAlignment="1">
      <alignment/>
    </xf>
    <xf numFmtId="0" fontId="0" fillId="0" borderId="0" xfId="0" applyAlignment="1">
      <alignment wrapText="1"/>
    </xf>
    <xf numFmtId="0" fontId="4" fillId="0" borderId="5" xfId="0" applyFont="1" applyBorder="1" applyAlignment="1">
      <alignment horizontal="right"/>
    </xf>
    <xf numFmtId="0" fontId="4" fillId="0" borderId="3" xfId="0" applyFont="1" applyBorder="1" applyAlignment="1">
      <alignment horizontal="center"/>
    </xf>
    <xf numFmtId="0" fontId="4" fillId="0" borderId="10" xfId="0" applyFont="1" applyBorder="1" applyAlignment="1">
      <alignment horizontal="center"/>
    </xf>
    <xf numFmtId="0" fontId="0" fillId="0" borderId="3" xfId="0" applyFont="1" applyBorder="1" applyAlignment="1">
      <alignment horizontal="center"/>
    </xf>
    <xf numFmtId="0" fontId="0" fillId="0" borderId="13" xfId="0" applyFont="1" applyBorder="1" applyAlignment="1">
      <alignment horizontal="center"/>
    </xf>
    <xf numFmtId="0" fontId="0" fillId="0" borderId="3" xfId="0" applyFont="1" applyFill="1" applyBorder="1" applyAlignment="1">
      <alignment horizontal="center"/>
    </xf>
    <xf numFmtId="0" fontId="0" fillId="0" borderId="3" xfId="0" applyBorder="1" applyAlignment="1" applyProtection="1">
      <alignment horizontal="center"/>
      <protection locked="0"/>
    </xf>
    <xf numFmtId="0" fontId="0" fillId="0" borderId="10" xfId="0" applyBorder="1" applyAlignment="1" applyProtection="1">
      <alignment horizontal="center"/>
      <protection locked="0"/>
    </xf>
    <xf numFmtId="0" fontId="2" fillId="0" borderId="8" xfId="0" applyFont="1" applyBorder="1" applyAlignment="1">
      <alignment horizontal="center"/>
    </xf>
    <xf numFmtId="0" fontId="0" fillId="0" borderId="8" xfId="0" applyBorder="1" applyAlignment="1" applyProtection="1">
      <alignment/>
      <protection locked="0"/>
    </xf>
    <xf numFmtId="0" fontId="0" fillId="0" borderId="0" xfId="0" applyAlignment="1">
      <alignment horizontal="center" vertical="center"/>
    </xf>
    <xf numFmtId="170" fontId="0" fillId="0" borderId="0" xfId="0" applyNumberFormat="1" applyAlignment="1">
      <alignment horizontal="center"/>
    </xf>
    <xf numFmtId="0" fontId="0" fillId="0" borderId="14" xfId="0" applyBorder="1" applyAlignment="1">
      <alignment horizontal="center" textRotation="90"/>
    </xf>
    <xf numFmtId="0" fontId="0" fillId="0" borderId="15" xfId="0" applyBorder="1" applyAlignment="1">
      <alignment horizontal="center" textRotation="90"/>
    </xf>
    <xf numFmtId="0" fontId="0" fillId="0" borderId="15" xfId="0" applyBorder="1" applyAlignment="1">
      <alignment horizontal="center" vertical="center"/>
    </xf>
    <xf numFmtId="170" fontId="0" fillId="0" borderId="0" xfId="0" applyNumberFormat="1" applyBorder="1" applyAlignment="1">
      <alignment horizontal="center"/>
    </xf>
    <xf numFmtId="0" fontId="0" fillId="0" borderId="0" xfId="0" applyBorder="1" applyAlignment="1">
      <alignment horizontal="center" vertical="center"/>
    </xf>
    <xf numFmtId="0" fontId="0" fillId="0" borderId="16" xfId="0" applyBorder="1" applyAlignment="1">
      <alignment/>
    </xf>
    <xf numFmtId="0" fontId="0" fillId="0" borderId="17" xfId="0" applyBorder="1" applyAlignment="1">
      <alignment horizontal="center" textRotation="90"/>
    </xf>
    <xf numFmtId="0" fontId="0" fillId="0" borderId="18" xfId="0" applyBorder="1" applyAlignment="1">
      <alignment/>
    </xf>
    <xf numFmtId="0" fontId="0" fillId="0" borderId="19" xfId="0" applyBorder="1" applyAlignment="1">
      <alignment horizontal="center" vertical="center"/>
    </xf>
    <xf numFmtId="170" fontId="0" fillId="0" borderId="14" xfId="0" applyNumberFormat="1" applyBorder="1" applyAlignment="1" applyProtection="1">
      <alignment horizontal="center"/>
      <protection locked="0"/>
    </xf>
    <xf numFmtId="170" fontId="0" fillId="0" borderId="20" xfId="0" applyNumberFormat="1" applyBorder="1" applyAlignment="1" applyProtection="1">
      <alignment horizontal="center"/>
      <protection locked="0"/>
    </xf>
    <xf numFmtId="170" fontId="0" fillId="0" borderId="17" xfId="0" applyNumberFormat="1" applyBorder="1" applyAlignment="1" applyProtection="1">
      <alignment horizontal="center"/>
      <protection locked="0"/>
    </xf>
    <xf numFmtId="170" fontId="0" fillId="0" borderId="21" xfId="0" applyNumberFormat="1" applyBorder="1" applyAlignment="1" applyProtection="1">
      <alignment horizontal="center"/>
      <protection locked="0"/>
    </xf>
    <xf numFmtId="0" fontId="0" fillId="0" borderId="1" xfId="0" applyBorder="1" applyAlignment="1" quotePrefix="1">
      <alignment horizontal="right"/>
    </xf>
    <xf numFmtId="0" fontId="0" fillId="0" borderId="0" xfId="0" applyAlignment="1">
      <alignment/>
    </xf>
    <xf numFmtId="171" fontId="0" fillId="0" borderId="0" xfId="0" applyNumberFormat="1" applyAlignment="1">
      <alignment horizontal="center"/>
    </xf>
    <xf numFmtId="0" fontId="0" fillId="0" borderId="0" xfId="0" applyAlignment="1" quotePrefix="1">
      <alignment/>
    </xf>
    <xf numFmtId="0" fontId="0" fillId="0" borderId="16" xfId="0" applyBorder="1" applyAlignment="1">
      <alignment horizontal="center"/>
    </xf>
    <xf numFmtId="0" fontId="3" fillId="0" borderId="22" xfId="0" applyFont="1" applyBorder="1" applyAlignment="1">
      <alignment horizontal="center" vertical="center" wrapText="1"/>
    </xf>
    <xf numFmtId="0" fontId="0" fillId="0" borderId="0" xfId="0" applyAlignment="1">
      <alignment horizontal="left" vertical="top" wrapText="1"/>
    </xf>
    <xf numFmtId="0" fontId="0" fillId="0" borderId="23" xfId="0" applyBorder="1" applyAlignment="1">
      <alignment horizontal="left"/>
    </xf>
    <xf numFmtId="0" fontId="3" fillId="0" borderId="5" xfId="0" applyFont="1" applyBorder="1" applyAlignment="1">
      <alignment/>
    </xf>
    <xf numFmtId="0" fontId="0" fillId="0" borderId="5" xfId="0" applyBorder="1" applyAlignment="1">
      <alignment/>
    </xf>
    <xf numFmtId="0" fontId="0" fillId="0" borderId="5" xfId="0" applyFont="1" applyBorder="1" applyAlignment="1">
      <alignment/>
    </xf>
    <xf numFmtId="0" fontId="6" fillId="0" borderId="5" xfId="0" applyFont="1" applyBorder="1" applyAlignment="1">
      <alignment wrapText="1"/>
    </xf>
    <xf numFmtId="0" fontId="1" fillId="0" borderId="5" xfId="0" applyFont="1" applyBorder="1" applyAlignment="1">
      <alignment wrapText="1"/>
    </xf>
    <xf numFmtId="0" fontId="2" fillId="0" borderId="0" xfId="0" applyFont="1" applyBorder="1" applyAlignment="1">
      <alignment/>
    </xf>
    <xf numFmtId="0" fontId="0" fillId="0" borderId="0" xfId="0" applyFont="1" applyBorder="1" applyAlignment="1">
      <alignment horizontal="right"/>
    </xf>
    <xf numFmtId="0" fontId="1" fillId="0" borderId="24" xfId="0" applyFont="1" applyBorder="1" applyAlignment="1">
      <alignment wrapText="1"/>
    </xf>
    <xf numFmtId="0" fontId="0" fillId="3" borderId="3" xfId="0" applyFill="1" applyBorder="1" applyAlignment="1" applyProtection="1">
      <alignment horizontal="center"/>
      <protection/>
    </xf>
    <xf numFmtId="0" fontId="0" fillId="0" borderId="4" xfId="0" applyBorder="1" applyAlignment="1" applyProtection="1">
      <alignment horizontal="center"/>
      <protection locked="0"/>
    </xf>
    <xf numFmtId="0" fontId="0" fillId="0" borderId="0" xfId="0" applyFont="1" applyBorder="1" applyAlignment="1">
      <alignment/>
    </xf>
    <xf numFmtId="0" fontId="0" fillId="0" borderId="24" xfId="0" applyFont="1" applyBorder="1" applyAlignment="1">
      <alignment/>
    </xf>
    <xf numFmtId="0" fontId="0" fillId="0" borderId="1" xfId="0" applyBorder="1" applyAlignment="1">
      <alignment horizontal="right" vertical="top"/>
    </xf>
    <xf numFmtId="0" fontId="0" fillId="0" borderId="23" xfId="0" applyBorder="1" applyAlignment="1" applyProtection="1">
      <alignment horizontal="center"/>
      <protection locked="0"/>
    </xf>
    <xf numFmtId="0" fontId="2" fillId="0" borderId="25" xfId="0" applyFont="1" applyBorder="1" applyAlignment="1">
      <alignment horizontal="center"/>
    </xf>
    <xf numFmtId="0" fontId="0" fillId="0" borderId="26" xfId="0" applyFont="1" applyBorder="1" applyAlignment="1">
      <alignment/>
    </xf>
    <xf numFmtId="0" fontId="0" fillId="0" borderId="0" xfId="0" applyFont="1" applyAlignment="1">
      <alignment horizontal="right"/>
    </xf>
    <xf numFmtId="0" fontId="0" fillId="0" borderId="23" xfId="0" applyBorder="1" applyAlignment="1">
      <alignment/>
    </xf>
    <xf numFmtId="0" fontId="0" fillId="0" borderId="13" xfId="0" applyBorder="1" applyAlignment="1">
      <alignment/>
    </xf>
    <xf numFmtId="0" fontId="2" fillId="0" borderId="26" xfId="0" applyFont="1" applyBorder="1" applyAlignment="1">
      <alignment horizontal="center"/>
    </xf>
    <xf numFmtId="0" fontId="0" fillId="0" borderId="24" xfId="0" applyBorder="1" applyAlignment="1">
      <alignment/>
    </xf>
    <xf numFmtId="0" fontId="0" fillId="0" borderId="23" xfId="0" applyBorder="1" applyAlignment="1">
      <alignment/>
    </xf>
    <xf numFmtId="0" fontId="0" fillId="0" borderId="3" xfId="0" applyFill="1" applyBorder="1" applyAlignment="1" applyProtection="1">
      <alignment horizontal="center"/>
      <protection locked="0"/>
    </xf>
    <xf numFmtId="0" fontId="0" fillId="0" borderId="23" xfId="0" applyFill="1" applyBorder="1" applyAlignment="1" applyProtection="1">
      <alignment horizontal="center"/>
      <protection locked="0"/>
    </xf>
    <xf numFmtId="0" fontId="0" fillId="0" borderId="26" xfId="0" applyBorder="1" applyAlignment="1">
      <alignment/>
    </xf>
    <xf numFmtId="0" fontId="12" fillId="0" borderId="24" xfId="20" applyBorder="1" applyAlignment="1">
      <alignment/>
    </xf>
    <xf numFmtId="0" fontId="0" fillId="0" borderId="27" xfId="0" applyBorder="1" applyAlignment="1">
      <alignment/>
    </xf>
    <xf numFmtId="0" fontId="0" fillId="0" borderId="7" xfId="0" applyBorder="1" applyAlignment="1">
      <alignment horizontal="center" vertical="center"/>
    </xf>
    <xf numFmtId="170" fontId="0" fillId="0" borderId="7" xfId="0" applyNumberFormat="1" applyBorder="1" applyAlignment="1" applyProtection="1">
      <alignment horizontal="center"/>
      <protection locked="0"/>
    </xf>
    <xf numFmtId="170" fontId="0" fillId="0" borderId="28" xfId="0" applyNumberFormat="1" applyBorder="1" applyAlignment="1" applyProtection="1">
      <alignment horizontal="center"/>
      <protection locked="0"/>
    </xf>
    <xf numFmtId="0" fontId="0" fillId="3" borderId="3" xfId="0" applyFont="1" applyFill="1" applyBorder="1" applyAlignment="1" applyProtection="1">
      <alignment horizontal="center"/>
      <protection/>
    </xf>
    <xf numFmtId="0" fontId="2" fillId="0" borderId="0" xfId="0" applyFont="1" applyAlignment="1">
      <alignment vertical="top"/>
    </xf>
    <xf numFmtId="172" fontId="0" fillId="0" borderId="0" xfId="0" applyNumberFormat="1" applyAlignment="1">
      <alignment horizontal="center"/>
    </xf>
    <xf numFmtId="172" fontId="0" fillId="0" borderId="0" xfId="0" applyNumberFormat="1" applyAlignment="1">
      <alignment horizontal="center" vertical="top"/>
    </xf>
    <xf numFmtId="0" fontId="3" fillId="0" borderId="0" xfId="0" applyFont="1" applyAlignment="1">
      <alignment/>
    </xf>
    <xf numFmtId="0" fontId="2" fillId="0" borderId="24" xfId="0" applyFont="1" applyBorder="1" applyAlignment="1">
      <alignment horizontal="right"/>
    </xf>
    <xf numFmtId="0" fontId="0" fillId="0" borderId="1" xfId="0" applyBorder="1" applyAlignment="1" applyProtection="1">
      <alignment/>
      <protection locked="0"/>
    </xf>
    <xf numFmtId="0" fontId="0" fillId="0" borderId="29" xfId="0" applyBorder="1" applyAlignment="1" applyProtection="1">
      <alignment/>
      <protection locked="0"/>
    </xf>
    <xf numFmtId="0" fontId="0" fillId="0" borderId="0" xfId="0" applyBorder="1" applyAlignment="1" applyProtection="1">
      <alignment/>
      <protection locked="0"/>
    </xf>
    <xf numFmtId="0" fontId="0" fillId="0" borderId="24" xfId="0" applyBorder="1" applyAlignment="1" applyProtection="1">
      <alignment/>
      <protection locked="0"/>
    </xf>
    <xf numFmtId="0" fontId="2" fillId="0" borderId="0" xfId="0" applyFont="1" applyAlignment="1" applyProtection="1">
      <alignment horizontal="center"/>
      <protection/>
    </xf>
    <xf numFmtId="0" fontId="0" fillId="0" borderId="3" xfId="0" applyBorder="1" applyAlignment="1" applyProtection="1">
      <alignment horizontal="left"/>
      <protection locked="0"/>
    </xf>
    <xf numFmtId="0" fontId="0" fillId="0" borderId="3" xfId="0" applyFont="1" applyBorder="1" applyAlignment="1" applyProtection="1">
      <alignment horizontal="center"/>
      <protection locked="0"/>
    </xf>
    <xf numFmtId="0" fontId="0" fillId="0" borderId="3" xfId="0" applyBorder="1" applyAlignment="1" applyProtection="1">
      <alignment/>
      <protection locked="0"/>
    </xf>
    <xf numFmtId="0" fontId="0" fillId="0" borderId="7" xfId="0" applyBorder="1" applyAlignment="1" applyProtection="1">
      <alignment/>
      <protection locked="0"/>
    </xf>
    <xf numFmtId="0" fontId="0" fillId="0" borderId="7" xfId="0" applyBorder="1" applyAlignment="1" applyProtection="1">
      <alignment horizontal="left"/>
      <protection locked="0"/>
    </xf>
    <xf numFmtId="0" fontId="0" fillId="0" borderId="7" xfId="0" applyFill="1" applyBorder="1" applyAlignment="1" applyProtection="1">
      <alignment horizontal="left"/>
      <protection locked="0"/>
    </xf>
    <xf numFmtId="0" fontId="8" fillId="0" borderId="7" xfId="0" applyFont="1" applyFill="1" applyBorder="1" applyAlignment="1" applyProtection="1">
      <alignment horizontal="left"/>
      <protection locked="0"/>
    </xf>
    <xf numFmtId="0" fontId="0" fillId="0" borderId="7" xfId="0" applyFont="1" applyBorder="1" applyAlignment="1" applyProtection="1">
      <alignment horizontal="left"/>
      <protection locked="0"/>
    </xf>
    <xf numFmtId="0" fontId="8" fillId="0" borderId="7"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3" xfId="0" applyBorder="1" applyAlignment="1" applyProtection="1">
      <alignment/>
      <protection locked="0"/>
    </xf>
    <xf numFmtId="0" fontId="0" fillId="0" borderId="12" xfId="0" applyBorder="1" applyAlignment="1" applyProtection="1">
      <alignment/>
      <protection/>
    </xf>
    <xf numFmtId="0" fontId="0" fillId="0" borderId="29" xfId="0" applyBorder="1" applyAlignment="1" applyProtection="1">
      <alignment/>
      <protection/>
    </xf>
    <xf numFmtId="0" fontId="3" fillId="0" borderId="4" xfId="0" applyFont="1" applyFill="1" applyBorder="1" applyAlignment="1" applyProtection="1">
      <alignment horizontal="center" textRotation="90"/>
      <protection/>
    </xf>
    <xf numFmtId="0" fontId="3" fillId="0" borderId="6" xfId="0" applyFont="1" applyBorder="1" applyAlignment="1" applyProtection="1">
      <alignment/>
      <protection/>
    </xf>
    <xf numFmtId="0" fontId="2" fillId="0" borderId="9" xfId="0" applyFont="1" applyFill="1" applyBorder="1" applyAlignment="1" applyProtection="1">
      <alignment horizontal="center"/>
      <protection/>
    </xf>
    <xf numFmtId="0" fontId="0" fillId="0" borderId="0" xfId="0" applyAlignment="1">
      <alignment vertical="top"/>
    </xf>
    <xf numFmtId="171" fontId="0" fillId="0" borderId="0" xfId="0" applyNumberFormat="1" applyAlignment="1">
      <alignment horizontal="center" vertical="top"/>
    </xf>
    <xf numFmtId="0" fontId="0" fillId="0" borderId="0" xfId="0" applyAlignment="1" quotePrefix="1">
      <alignment vertical="top"/>
    </xf>
    <xf numFmtId="0" fontId="0" fillId="0" borderId="1" xfId="0" applyFont="1" applyBorder="1" applyAlignment="1">
      <alignment horizontal="center"/>
    </xf>
    <xf numFmtId="0" fontId="2" fillId="0" borderId="1" xfId="0" applyFont="1" applyBorder="1" applyAlignment="1">
      <alignment horizontal="center"/>
    </xf>
    <xf numFmtId="0" fontId="0" fillId="0" borderId="1" xfId="0" applyBorder="1" applyAlignment="1">
      <alignment horizontal="center"/>
    </xf>
    <xf numFmtId="172" fontId="0" fillId="0" borderId="3" xfId="0" applyNumberFormat="1" applyFont="1" applyFill="1" applyBorder="1" applyAlignment="1" applyProtection="1">
      <alignment horizontal="center"/>
      <protection locked="0"/>
    </xf>
    <xf numFmtId="0" fontId="2" fillId="0" borderId="30" xfId="0" applyFont="1" applyBorder="1" applyAlignment="1">
      <alignment horizontal="left"/>
    </xf>
    <xf numFmtId="0" fontId="0" fillId="0" borderId="0" xfId="0" applyAlignment="1">
      <alignment vertical="top" wrapText="1"/>
    </xf>
    <xf numFmtId="0" fontId="12" fillId="0" borderId="0" xfId="20" applyAlignment="1">
      <alignment horizontal="left" vertical="top" wrapText="1"/>
    </xf>
    <xf numFmtId="0" fontId="7" fillId="0" borderId="0" xfId="0" applyFont="1" applyAlignment="1">
      <alignment horizontal="left"/>
    </xf>
    <xf numFmtId="0" fontId="0" fillId="0" borderId="0" xfId="0" applyAlignment="1">
      <alignment horizontal="left" vertical="top" wrapText="1"/>
    </xf>
    <xf numFmtId="0" fontId="0" fillId="0" borderId="0" xfId="0" applyAlignment="1" quotePrefix="1">
      <alignment horizontal="left" vertical="top" wrapText="1"/>
    </xf>
    <xf numFmtId="0" fontId="2" fillId="0" borderId="0" xfId="0" applyFont="1" applyAlignment="1">
      <alignment horizontal="left"/>
    </xf>
    <xf numFmtId="0" fontId="0" fillId="0" borderId="0" xfId="0" applyAlignment="1" quotePrefix="1">
      <alignment vertical="top" wrapText="1"/>
    </xf>
    <xf numFmtId="0" fontId="12" fillId="0" borderId="0" xfId="20" applyAlignment="1">
      <alignment horizontal="left"/>
    </xf>
    <xf numFmtId="0" fontId="0" fillId="0" borderId="0" xfId="0" applyAlignment="1" quotePrefix="1">
      <alignment horizontal="left" vertical="top"/>
    </xf>
    <xf numFmtId="0" fontId="0" fillId="0" borderId="0" xfId="0" applyAlignment="1">
      <alignment horizontal="left" wrapText="1"/>
    </xf>
    <xf numFmtId="0" fontId="0" fillId="0" borderId="0" xfId="0" applyAlignment="1">
      <alignment horizontal="left"/>
    </xf>
    <xf numFmtId="0" fontId="2" fillId="0" borderId="0" xfId="0" applyFont="1" applyAlignment="1">
      <alignment horizontal="center"/>
    </xf>
    <xf numFmtId="0" fontId="3" fillId="2" borderId="0" xfId="0" applyNumberFormat="1" applyFont="1" applyFill="1" applyBorder="1" applyAlignment="1" applyProtection="1">
      <alignment horizontal="center" textRotation="90"/>
      <protection/>
    </xf>
    <xf numFmtId="0" fontId="2" fillId="0" borderId="0" xfId="0" applyFont="1" applyAlignment="1" applyProtection="1">
      <alignment horizontal="center"/>
      <protection/>
    </xf>
    <xf numFmtId="0" fontId="0" fillId="0" borderId="2" xfId="0" applyBorder="1" applyAlignment="1" applyProtection="1">
      <alignment horizontal="center" vertical="top"/>
      <protection/>
    </xf>
    <xf numFmtId="0" fontId="0" fillId="0" borderId="1" xfId="0" applyBorder="1" applyAlignment="1" applyProtection="1">
      <alignment horizontal="center" vertical="top"/>
      <protection/>
    </xf>
    <xf numFmtId="0" fontId="3" fillId="0" borderId="2" xfId="0" applyFont="1" applyBorder="1" applyAlignment="1" applyProtection="1">
      <alignment horizontal="center" vertical="center"/>
      <protection/>
    </xf>
    <xf numFmtId="0" fontId="3" fillId="0" borderId="1" xfId="0" applyFont="1" applyBorder="1" applyAlignment="1" applyProtection="1">
      <alignment horizontal="center" vertical="center"/>
      <protection/>
    </xf>
    <xf numFmtId="0" fontId="0" fillId="0" borderId="10" xfId="0" applyBorder="1" applyAlignment="1" applyProtection="1">
      <alignment horizontal="center" textRotation="90"/>
      <protection/>
    </xf>
    <xf numFmtId="0" fontId="0" fillId="0" borderId="11" xfId="0" applyBorder="1" applyAlignment="1" applyProtection="1">
      <alignment horizontal="center" textRotation="90"/>
      <protection/>
    </xf>
    <xf numFmtId="0" fontId="0" fillId="0" borderId="9" xfId="0" applyBorder="1" applyAlignment="1" applyProtection="1">
      <alignment horizontal="center" textRotation="90"/>
      <protection/>
    </xf>
    <xf numFmtId="0" fontId="3" fillId="2" borderId="0" xfId="0" applyFont="1" applyFill="1" applyBorder="1" applyAlignment="1" applyProtection="1">
      <alignment horizontal="center" textRotation="90"/>
      <protection/>
    </xf>
    <xf numFmtId="0" fontId="3" fillId="2" borderId="2" xfId="0" applyFont="1" applyFill="1" applyBorder="1" applyAlignment="1" applyProtection="1">
      <alignment horizontal="center" textRotation="90"/>
      <protection/>
    </xf>
    <xf numFmtId="0" fontId="6" fillId="0" borderId="31" xfId="0" applyFont="1" applyBorder="1" applyAlignment="1">
      <alignment horizontal="left" wrapText="1"/>
    </xf>
    <xf numFmtId="0" fontId="3" fillId="2" borderId="0" xfId="0" applyFont="1" applyFill="1" applyBorder="1" applyAlignment="1">
      <alignment horizontal="center" vertical="top" textRotation="90"/>
    </xf>
    <xf numFmtId="0" fontId="3" fillId="2" borderId="0" xfId="0" applyFont="1" applyFill="1" applyAlignment="1">
      <alignment horizontal="center" vertical="top" textRotation="90"/>
    </xf>
    <xf numFmtId="0" fontId="6" fillId="0" borderId="7" xfId="0" applyFont="1" applyBorder="1" applyAlignment="1">
      <alignment horizontal="left" wrapText="1"/>
    </xf>
    <xf numFmtId="0" fontId="1" fillId="0" borderId="7" xfId="0" applyFont="1" applyBorder="1" applyAlignment="1">
      <alignment horizontal="left" wrapText="1"/>
    </xf>
    <xf numFmtId="0" fontId="2" fillId="0" borderId="5" xfId="0" applyFont="1" applyBorder="1" applyAlignment="1">
      <alignment horizontal="center"/>
    </xf>
    <xf numFmtId="0" fontId="2" fillId="0" borderId="0" xfId="0" applyFont="1" applyBorder="1" applyAlignment="1">
      <alignment horizontal="center"/>
    </xf>
    <xf numFmtId="0" fontId="0" fillId="0" borderId="3" xfId="0" applyBorder="1" applyAlignment="1">
      <alignment/>
    </xf>
    <xf numFmtId="0" fontId="0" fillId="0" borderId="3" xfId="0" applyBorder="1" applyAlignment="1">
      <alignment horizontal="left"/>
    </xf>
    <xf numFmtId="0" fontId="0" fillId="0" borderId="3" xfId="0" applyFill="1" applyBorder="1" applyAlignment="1">
      <alignment horizontal="left"/>
    </xf>
    <xf numFmtId="0" fontId="0" fillId="0" borderId="24" xfId="0" applyFont="1" applyBorder="1" applyAlignment="1">
      <alignment horizontal="left"/>
    </xf>
    <xf numFmtId="0" fontId="0" fillId="0" borderId="6" xfId="0" applyBorder="1" applyAlignment="1">
      <alignment horizontal="center" textRotation="90"/>
    </xf>
    <xf numFmtId="0" fontId="0" fillId="0" borderId="1" xfId="0" applyBorder="1" applyAlignment="1">
      <alignment horizontal="center" textRotation="90"/>
    </xf>
    <xf numFmtId="0" fontId="0" fillId="0" borderId="29" xfId="0" applyBorder="1" applyAlignment="1">
      <alignment horizontal="center" textRotation="90"/>
    </xf>
    <xf numFmtId="0" fontId="0" fillId="0" borderId="2" xfId="0" applyBorder="1" applyAlignment="1">
      <alignment horizontal="left"/>
    </xf>
    <xf numFmtId="0" fontId="0" fillId="0" borderId="0" xfId="0" applyBorder="1" applyAlignment="1">
      <alignment horizontal="left"/>
    </xf>
    <xf numFmtId="0" fontId="0" fillId="0" borderId="1" xfId="0" applyBorder="1" applyAlignment="1">
      <alignment horizontal="left"/>
    </xf>
    <xf numFmtId="0" fontId="0" fillId="0" borderId="12" xfId="0" applyBorder="1" applyAlignment="1">
      <alignment horizontal="left"/>
    </xf>
    <xf numFmtId="0" fontId="0" fillId="0" borderId="24" xfId="0" applyBorder="1" applyAlignment="1">
      <alignment horizontal="left"/>
    </xf>
    <xf numFmtId="0" fontId="0" fillId="0" borderId="29" xfId="0" applyBorder="1" applyAlignment="1">
      <alignment horizontal="left"/>
    </xf>
    <xf numFmtId="0" fontId="0" fillId="0" borderId="31" xfId="0" applyFont="1" applyBorder="1" applyAlignment="1">
      <alignment horizontal="left"/>
    </xf>
    <xf numFmtId="0" fontId="2" fillId="0" borderId="5" xfId="0" applyFont="1" applyBorder="1" applyAlignment="1" applyProtection="1">
      <alignment horizontal="left"/>
      <protection/>
    </xf>
    <xf numFmtId="0" fontId="2" fillId="0" borderId="0" xfId="0" applyFont="1" applyBorder="1" applyAlignment="1" applyProtection="1">
      <alignment horizontal="left"/>
      <protection/>
    </xf>
    <xf numFmtId="0" fontId="2" fillId="0" borderId="24" xfId="0" applyFont="1" applyBorder="1" applyAlignment="1" applyProtection="1">
      <alignment horizontal="left"/>
      <protection/>
    </xf>
    <xf numFmtId="0" fontId="0" fillId="0" borderId="23" xfId="0" applyBorder="1" applyAlignment="1" applyProtection="1">
      <alignment horizontal="left"/>
      <protection/>
    </xf>
    <xf numFmtId="0" fontId="0" fillId="0" borderId="13" xfId="0" applyBorder="1" applyAlignment="1" applyProtection="1">
      <alignment horizontal="left"/>
      <protection/>
    </xf>
    <xf numFmtId="0" fontId="2" fillId="0" borderId="0" xfId="0" applyFont="1" applyAlignment="1" applyProtection="1">
      <alignment horizontal="left"/>
      <protection/>
    </xf>
    <xf numFmtId="0" fontId="3" fillId="2" borderId="0" xfId="0" applyFont="1" applyFill="1" applyAlignment="1" applyProtection="1">
      <alignment horizontal="center" textRotation="90"/>
      <protection/>
    </xf>
    <xf numFmtId="0" fontId="2" fillId="0" borderId="30" xfId="0" applyFont="1" applyBorder="1" applyAlignment="1" applyProtection="1">
      <alignment horizontal="left"/>
      <protection/>
    </xf>
    <xf numFmtId="0" fontId="0" fillId="0" borderId="1" xfId="0" applyBorder="1" applyAlignment="1" applyProtection="1">
      <alignment horizontal="center" textRotation="90"/>
      <protection/>
    </xf>
    <xf numFmtId="0" fontId="0" fillId="0" borderId="12" xfId="0" applyBorder="1" applyAlignment="1" applyProtection="1">
      <alignment horizontal="left"/>
      <protection/>
    </xf>
    <xf numFmtId="0" fontId="0" fillId="0" borderId="24" xfId="0" applyBorder="1" applyAlignment="1" applyProtection="1">
      <alignment horizontal="left"/>
      <protection/>
    </xf>
    <xf numFmtId="0" fontId="0" fillId="0" borderId="29" xfId="0" applyBorder="1" applyAlignment="1" applyProtection="1">
      <alignment horizontal="left"/>
      <protection/>
    </xf>
    <xf numFmtId="0" fontId="0" fillId="0" borderId="23" xfId="0" applyBorder="1" applyAlignment="1">
      <alignment horizontal="left"/>
    </xf>
    <xf numFmtId="0" fontId="0" fillId="0" borderId="13" xfId="0" applyBorder="1" applyAlignment="1">
      <alignment horizontal="left"/>
    </xf>
    <xf numFmtId="0" fontId="3" fillId="2" borderId="0" xfId="0" applyFont="1" applyFill="1" applyBorder="1" applyAlignment="1">
      <alignment horizontal="center" vertical="center" textRotation="90"/>
    </xf>
    <xf numFmtId="0" fontId="0" fillId="0" borderId="23" xfId="0" applyBorder="1" applyAlignment="1">
      <alignment horizontal="left" vertical="top" wrapText="1"/>
    </xf>
    <xf numFmtId="0" fontId="0" fillId="0" borderId="13" xfId="0" applyBorder="1" applyAlignment="1">
      <alignment horizontal="left" vertical="top" wrapText="1"/>
    </xf>
    <xf numFmtId="0" fontId="12" fillId="0" borderId="24" xfId="20" applyBorder="1" applyAlignment="1">
      <alignment horizontal="left"/>
    </xf>
    <xf numFmtId="0" fontId="8" fillId="0" borderId="23" xfId="0" applyFont="1" applyBorder="1" applyAlignment="1">
      <alignment horizontal="left"/>
    </xf>
    <xf numFmtId="0" fontId="8" fillId="0" borderId="13" xfId="0" applyFont="1" applyBorder="1" applyAlignment="1">
      <alignment horizontal="left"/>
    </xf>
    <xf numFmtId="0" fontId="8" fillId="0" borderId="3" xfId="0" applyFont="1" applyBorder="1" applyAlignment="1">
      <alignment horizontal="left"/>
    </xf>
    <xf numFmtId="0" fontId="0" fillId="0" borderId="32" xfId="0" applyBorder="1" applyAlignment="1">
      <alignment horizontal="center" textRotation="90"/>
    </xf>
    <xf numFmtId="0" fontId="8" fillId="0" borderId="10" xfId="0" applyFont="1" applyBorder="1" applyAlignment="1">
      <alignment horizontal="center" vertical="center" textRotation="90"/>
    </xf>
    <xf numFmtId="0" fontId="8" fillId="0" borderId="11" xfId="0" applyFont="1" applyBorder="1" applyAlignment="1">
      <alignment horizontal="center" vertical="center" textRotation="90"/>
    </xf>
    <xf numFmtId="0" fontId="8" fillId="0" borderId="9" xfId="0" applyFont="1" applyBorder="1" applyAlignment="1">
      <alignment horizontal="center" vertical="center" textRotation="90"/>
    </xf>
    <xf numFmtId="0" fontId="8" fillId="0" borderId="3" xfId="0" applyFont="1" applyBorder="1" applyAlignment="1">
      <alignment horizontal="center" vertical="center" textRotation="90"/>
    </xf>
    <xf numFmtId="0" fontId="10" fillId="2" borderId="0" xfId="0" applyFont="1" applyFill="1" applyAlignment="1">
      <alignment horizontal="center" vertical="center"/>
    </xf>
    <xf numFmtId="0" fontId="2" fillId="0" borderId="24" xfId="0" applyFont="1" applyBorder="1" applyAlignment="1">
      <alignment horizontal="left"/>
    </xf>
    <xf numFmtId="0" fontId="8" fillId="0" borderId="10" xfId="0" applyFont="1" applyBorder="1" applyAlignment="1">
      <alignment horizontal="center" vertical="center" textRotation="90" shrinkToFit="1"/>
    </xf>
    <xf numFmtId="0" fontId="8" fillId="0" borderId="11" xfId="0" applyFont="1" applyBorder="1" applyAlignment="1">
      <alignment horizontal="center" vertical="center" textRotation="90" shrinkToFit="1"/>
    </xf>
    <xf numFmtId="0" fontId="8" fillId="0" borderId="9" xfId="0" applyFont="1" applyBorder="1" applyAlignment="1">
      <alignment horizontal="center" vertical="center" textRotation="90" shrinkToFit="1"/>
    </xf>
    <xf numFmtId="0" fontId="2" fillId="0" borderId="7" xfId="0" applyFont="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eocities.com/~pack215/cub-tracker.html" TargetMode="External" /><Relationship Id="rId2" Type="http://schemas.openxmlformats.org/officeDocument/2006/relationships/hyperlink" Target="http://trax.boy-scouts.net/" TargetMode="External" /><Relationship Id="rId3" Type="http://schemas.openxmlformats.org/officeDocument/2006/relationships/hyperlink" Target="mailto:fsteele@houston.rr.com" TargetMode="External" /><Relationship Id="rId4" Type="http://schemas.openxmlformats.org/officeDocument/2006/relationships/hyperlink" Target="http://trax.boy-scouts.net/"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couting.org/cubscouts/resources/13-228/index.html" TargetMode="External" /><Relationship Id="rId2" Type="http://schemas.openxmlformats.org/officeDocument/2006/relationships/hyperlink" Target="http://www.usscouts.org/usscouts/advance/EmergPrep.html" TargetMode="External" /><Relationship Id="rId3" Type="http://schemas.openxmlformats.org/officeDocument/2006/relationships/hyperlink" Target="http://www.usscouts.org/advance/cubscout/worldcons.html" TargetMode="External" /><Relationship Id="rId4" Type="http://schemas.openxmlformats.org/officeDocument/2006/relationships/hyperlink" Target="http://www.usscouts.org/advance/cubscout/leavenotrace.html" TargetMode="External" /><Relationship Id="rId5" Type="http://schemas.openxmlformats.org/officeDocument/2006/relationships/hyperlink" Target="http://www.geocities.com/~pack215/cgt.html" TargetMode="External" /><Relationship Id="rId6" Type="http://schemas.openxmlformats.org/officeDocument/2006/relationships/hyperlink" Target="http://www.usscouts.org/advance/boyscout/donor.html" TargetMode="External" /><Relationship Id="rId7"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80"/>
  <sheetViews>
    <sheetView showGridLines="0" tabSelected="1" workbookViewId="0" topLeftCell="A1">
      <selection activeCell="F3" sqref="F3"/>
    </sheetView>
  </sheetViews>
  <sheetFormatPr defaultColWidth="9.140625" defaultRowHeight="12.75"/>
  <cols>
    <col min="1" max="1" width="4.140625" style="0" customWidth="1"/>
    <col min="2" max="2" width="12.7109375" style="0" customWidth="1"/>
    <col min="3" max="3" width="8.00390625" style="0" customWidth="1"/>
    <col min="5" max="5" width="11.00390625" style="0" customWidth="1"/>
    <col min="10" max="10" width="8.421875" style="0" customWidth="1"/>
  </cols>
  <sheetData>
    <row r="1" spans="1:10" ht="12.75">
      <c r="A1" s="160" t="s">
        <v>311</v>
      </c>
      <c r="B1" s="160"/>
      <c r="C1" s="160"/>
      <c r="D1" s="160"/>
      <c r="E1" s="160"/>
      <c r="F1" s="160"/>
      <c r="G1" s="160"/>
      <c r="H1" s="160"/>
      <c r="I1" s="160"/>
      <c r="J1" s="160"/>
    </row>
    <row r="2" ht="9" customHeight="1" thickBot="1"/>
    <row r="3" spans="1:6" ht="13.5" thickBot="1">
      <c r="A3" s="163" t="s">
        <v>305</v>
      </c>
      <c r="B3" s="163"/>
      <c r="C3" s="163"/>
      <c r="D3" s="163"/>
      <c r="E3" s="157"/>
      <c r="F3" s="69" t="s">
        <v>268</v>
      </c>
    </row>
    <row r="4" ht="9" customHeight="1" thickBot="1"/>
    <row r="5" spans="1:6" ht="13.5" thickBot="1">
      <c r="A5" s="163" t="s">
        <v>306</v>
      </c>
      <c r="B5" s="163"/>
      <c r="C5" s="163"/>
      <c r="D5" s="163"/>
      <c r="E5" s="157"/>
      <c r="F5" s="69" t="s">
        <v>268</v>
      </c>
    </row>
    <row r="6" ht="9" customHeight="1"/>
    <row r="7" spans="1:10" ht="12.75">
      <c r="A7" s="163" t="s">
        <v>307</v>
      </c>
      <c r="B7" s="163"/>
      <c r="C7" s="163"/>
      <c r="D7" s="163"/>
      <c r="E7" s="163"/>
      <c r="F7" s="163"/>
      <c r="G7" s="163"/>
      <c r="H7" s="163"/>
      <c r="I7" s="163"/>
      <c r="J7" s="163"/>
    </row>
    <row r="8" spans="2:10" ht="39.75" customHeight="1">
      <c r="B8" s="161" t="s">
        <v>304</v>
      </c>
      <c r="C8" s="161"/>
      <c r="D8" s="161"/>
      <c r="E8" s="161"/>
      <c r="F8" s="161"/>
      <c r="G8" s="161"/>
      <c r="H8" s="161"/>
      <c r="I8" s="161"/>
      <c r="J8" s="161"/>
    </row>
    <row r="9" spans="1:10" ht="20.25" customHeight="1">
      <c r="A9" s="163" t="s">
        <v>308</v>
      </c>
      <c r="B9" s="163"/>
      <c r="C9" s="163"/>
      <c r="D9" s="163"/>
      <c r="E9" s="163"/>
      <c r="F9" s="163"/>
      <c r="G9" s="163"/>
      <c r="H9" s="163"/>
      <c r="I9" s="163"/>
      <c r="J9" s="163"/>
    </row>
    <row r="10" spans="2:10" ht="12.75" customHeight="1">
      <c r="B10" s="161" t="s">
        <v>455</v>
      </c>
      <c r="C10" s="161"/>
      <c r="D10" s="161"/>
      <c r="E10" s="161"/>
      <c r="F10" s="161"/>
      <c r="G10" s="161"/>
      <c r="H10" s="161"/>
      <c r="I10" s="161"/>
      <c r="J10" s="161"/>
    </row>
    <row r="11" spans="1:10" ht="20.25" customHeight="1">
      <c r="A11" s="2" t="s">
        <v>456</v>
      </c>
      <c r="B11" s="91"/>
      <c r="C11" s="91"/>
      <c r="D11" s="91"/>
      <c r="E11" s="91"/>
      <c r="F11" s="91"/>
      <c r="G11" s="91"/>
      <c r="H11" s="91"/>
      <c r="I11" s="91"/>
      <c r="J11" s="91"/>
    </row>
    <row r="12" spans="2:10" ht="116.25" customHeight="1">
      <c r="B12" s="161" t="s">
        <v>457</v>
      </c>
      <c r="C12" s="161"/>
      <c r="D12" s="161"/>
      <c r="E12" s="161"/>
      <c r="F12" s="161"/>
      <c r="G12" s="161"/>
      <c r="H12" s="161"/>
      <c r="I12" s="161"/>
      <c r="J12" s="161"/>
    </row>
    <row r="13" spans="1:10" ht="20.25" customHeight="1">
      <c r="A13" s="163" t="s">
        <v>309</v>
      </c>
      <c r="B13" s="168"/>
      <c r="C13" s="168"/>
      <c r="D13" s="168"/>
      <c r="E13" s="168"/>
      <c r="F13" s="168"/>
      <c r="G13" s="168"/>
      <c r="H13" s="168"/>
      <c r="I13" s="168"/>
      <c r="J13" s="168"/>
    </row>
    <row r="14" spans="2:10" ht="25.5" customHeight="1">
      <c r="B14" s="167" t="s">
        <v>458</v>
      </c>
      <c r="C14" s="167"/>
      <c r="D14" s="167"/>
      <c r="E14" s="167"/>
      <c r="F14" s="167"/>
      <c r="G14" s="167"/>
      <c r="H14" s="167"/>
      <c r="I14" s="167"/>
      <c r="J14" s="167"/>
    </row>
    <row r="15" spans="1:10" ht="20.25" customHeight="1">
      <c r="A15" s="2" t="s">
        <v>381</v>
      </c>
      <c r="B15" s="91"/>
      <c r="C15" s="91"/>
      <c r="D15" s="91"/>
      <c r="E15" s="91"/>
      <c r="F15" s="91"/>
      <c r="G15" s="91"/>
      <c r="H15" s="91"/>
      <c r="I15" s="91"/>
      <c r="J15" s="91"/>
    </row>
    <row r="16" spans="2:10" ht="51" customHeight="1">
      <c r="B16" s="161" t="s">
        <v>382</v>
      </c>
      <c r="C16" s="161"/>
      <c r="D16" s="161"/>
      <c r="E16" s="161"/>
      <c r="F16" s="161"/>
      <c r="G16" s="161"/>
      <c r="H16" s="161"/>
      <c r="I16" s="161"/>
      <c r="J16" s="161"/>
    </row>
    <row r="17" spans="1:10" ht="20.25" customHeight="1">
      <c r="A17" s="163" t="s">
        <v>476</v>
      </c>
      <c r="B17" s="163"/>
      <c r="C17" s="163"/>
      <c r="D17" s="163"/>
      <c r="E17" s="163"/>
      <c r="F17" s="163"/>
      <c r="G17" s="163"/>
      <c r="H17" s="163"/>
      <c r="I17" s="163"/>
      <c r="J17" s="163"/>
    </row>
    <row r="18" spans="2:10" ht="25.5" customHeight="1">
      <c r="B18" s="161" t="s">
        <v>470</v>
      </c>
      <c r="C18" s="161"/>
      <c r="D18" s="161"/>
      <c r="E18" s="161"/>
      <c r="F18" s="161"/>
      <c r="G18" s="161"/>
      <c r="H18" s="161"/>
      <c r="I18" s="161"/>
      <c r="J18" s="161"/>
    </row>
    <row r="19" spans="1:10" ht="20.25" customHeight="1">
      <c r="A19" s="163" t="s">
        <v>477</v>
      </c>
      <c r="B19" s="163"/>
      <c r="C19" s="163"/>
      <c r="D19" s="163"/>
      <c r="E19" s="163"/>
      <c r="F19" s="163"/>
      <c r="G19" s="163"/>
      <c r="H19" s="163"/>
      <c r="I19" s="163"/>
      <c r="J19" s="163"/>
    </row>
    <row r="20" spans="2:10" ht="25.5" customHeight="1">
      <c r="B20" s="161" t="s">
        <v>478</v>
      </c>
      <c r="C20" s="161"/>
      <c r="D20" s="161"/>
      <c r="E20" s="161"/>
      <c r="F20" s="161"/>
      <c r="G20" s="161"/>
      <c r="H20" s="161"/>
      <c r="I20" s="161"/>
      <c r="J20" s="161"/>
    </row>
    <row r="21" spans="1:10" ht="20.25" customHeight="1">
      <c r="A21" s="163" t="s">
        <v>310</v>
      </c>
      <c r="B21" s="163"/>
      <c r="C21" s="163"/>
      <c r="D21" s="163"/>
      <c r="E21" s="163"/>
      <c r="F21" s="163"/>
      <c r="G21" s="163"/>
      <c r="H21" s="163"/>
      <c r="I21" s="163"/>
      <c r="J21" s="163"/>
    </row>
    <row r="22" spans="2:10" ht="38.25" customHeight="1">
      <c r="B22" s="167" t="s">
        <v>313</v>
      </c>
      <c r="C22" s="167"/>
      <c r="D22" s="167"/>
      <c r="E22" s="167"/>
      <c r="F22" s="167"/>
      <c r="G22" s="167"/>
      <c r="H22" s="167"/>
      <c r="I22" s="167"/>
      <c r="J22" s="167"/>
    </row>
    <row r="23" spans="1:10" ht="21" customHeight="1">
      <c r="A23" s="163" t="s">
        <v>312</v>
      </c>
      <c r="B23" s="163"/>
      <c r="C23" s="163"/>
      <c r="D23" s="163"/>
      <c r="E23" s="163"/>
      <c r="F23" s="163"/>
      <c r="G23" s="163"/>
      <c r="H23" s="163"/>
      <c r="I23" s="163"/>
      <c r="J23" s="163"/>
    </row>
    <row r="24" spans="2:10" ht="51" customHeight="1">
      <c r="B24" s="167" t="s">
        <v>488</v>
      </c>
      <c r="C24" s="167"/>
      <c r="D24" s="167"/>
      <c r="E24" s="167"/>
      <c r="F24" s="167"/>
      <c r="G24" s="167"/>
      <c r="H24" s="167"/>
      <c r="I24" s="167"/>
      <c r="J24" s="167"/>
    </row>
    <row r="25" spans="1:10" ht="20.25" customHeight="1">
      <c r="A25" s="163" t="s">
        <v>314</v>
      </c>
      <c r="B25" s="163"/>
      <c r="C25" s="163"/>
      <c r="D25" s="163"/>
      <c r="E25" s="163"/>
      <c r="F25" s="163"/>
      <c r="G25" s="163"/>
      <c r="H25" s="163"/>
      <c r="I25" s="163"/>
      <c r="J25" s="163"/>
    </row>
    <row r="26" spans="2:10" ht="51" customHeight="1">
      <c r="B26" s="167" t="s">
        <v>315</v>
      </c>
      <c r="C26" s="167"/>
      <c r="D26" s="167"/>
      <c r="E26" s="167"/>
      <c r="F26" s="167"/>
      <c r="G26" s="167"/>
      <c r="H26" s="167"/>
      <c r="I26" s="167"/>
      <c r="J26" s="167"/>
    </row>
    <row r="28" spans="1:10" ht="12.75">
      <c r="A28" s="163" t="s">
        <v>323</v>
      </c>
      <c r="B28" s="163"/>
      <c r="C28" s="163"/>
      <c r="D28" s="163"/>
      <c r="E28" s="163"/>
      <c r="F28" s="163"/>
      <c r="G28" s="163"/>
      <c r="H28" s="163"/>
      <c r="I28" s="163"/>
      <c r="J28" s="163"/>
    </row>
    <row r="29" spans="2:10" s="59" customFormat="1" ht="28.5" customHeight="1">
      <c r="B29" s="161" t="s">
        <v>324</v>
      </c>
      <c r="C29" s="161"/>
      <c r="D29" s="161"/>
      <c r="E29" s="161"/>
      <c r="F29" s="161"/>
      <c r="G29" s="161"/>
      <c r="H29" s="161"/>
      <c r="I29" s="161"/>
      <c r="J29" s="161"/>
    </row>
    <row r="30" spans="2:10" ht="64.5" customHeight="1">
      <c r="B30" s="161" t="s">
        <v>329</v>
      </c>
      <c r="C30" s="161"/>
      <c r="D30" s="161"/>
      <c r="E30" s="161"/>
      <c r="F30" s="161"/>
      <c r="G30" s="161"/>
      <c r="H30" s="161"/>
      <c r="I30" s="161"/>
      <c r="J30" s="161"/>
    </row>
    <row r="31" spans="2:10" ht="12.75" customHeight="1">
      <c r="B31" s="161" t="s">
        <v>442</v>
      </c>
      <c r="C31" s="161"/>
      <c r="D31" s="161"/>
      <c r="E31" s="159" t="s">
        <v>443</v>
      </c>
      <c r="F31" s="159"/>
      <c r="G31" s="159"/>
      <c r="H31" s="159"/>
      <c r="I31" s="159"/>
      <c r="J31" s="159"/>
    </row>
    <row r="32" spans="2:10" ht="15.75" customHeight="1">
      <c r="B32" s="161" t="s">
        <v>328</v>
      </c>
      <c r="C32" s="161"/>
      <c r="D32" s="161"/>
      <c r="E32" s="159" t="s">
        <v>327</v>
      </c>
      <c r="F32" s="159"/>
      <c r="G32" s="159"/>
      <c r="H32" s="159"/>
      <c r="I32" s="159"/>
      <c r="J32" s="159"/>
    </row>
    <row r="33" spans="2:10" ht="29.25" customHeight="1">
      <c r="B33" s="161" t="s">
        <v>325</v>
      </c>
      <c r="C33" s="161"/>
      <c r="D33" s="161"/>
      <c r="E33" s="161"/>
      <c r="F33" s="161"/>
      <c r="G33" s="161"/>
      <c r="H33" s="161"/>
      <c r="I33" s="161"/>
      <c r="J33" s="161"/>
    </row>
    <row r="34" spans="2:10" ht="27.75" customHeight="1">
      <c r="B34" s="161" t="s">
        <v>326</v>
      </c>
      <c r="C34" s="161"/>
      <c r="D34" s="161"/>
      <c r="E34" s="161"/>
      <c r="F34" s="161"/>
      <c r="G34" s="161"/>
      <c r="H34" s="161"/>
      <c r="I34" s="161"/>
      <c r="J34" s="161"/>
    </row>
    <row r="35" spans="1:10" ht="20.25" customHeight="1">
      <c r="A35" s="163" t="s">
        <v>355</v>
      </c>
      <c r="B35" s="163"/>
      <c r="C35" s="163"/>
      <c r="D35" s="163"/>
      <c r="E35" s="163"/>
      <c r="F35" s="163"/>
      <c r="G35" s="163"/>
      <c r="H35" s="163"/>
      <c r="I35" s="163"/>
      <c r="J35" s="163"/>
    </row>
    <row r="36" spans="2:10" ht="12.75">
      <c r="B36" s="165" t="s">
        <v>356</v>
      </c>
      <c r="C36" s="165"/>
      <c r="D36" s="165"/>
      <c r="E36" s="165"/>
      <c r="F36" s="165"/>
      <c r="G36" s="165"/>
      <c r="H36" s="165"/>
      <c r="I36" s="165"/>
      <c r="J36" s="165"/>
    </row>
    <row r="38" spans="1:10" ht="12.75">
      <c r="A38" s="160" t="s">
        <v>368</v>
      </c>
      <c r="B38" s="160"/>
      <c r="C38" s="160"/>
      <c r="D38" s="160"/>
      <c r="E38" s="160"/>
      <c r="F38" s="160"/>
      <c r="G38" s="160"/>
      <c r="H38" s="160"/>
      <c r="I38" s="160"/>
      <c r="J38" s="160"/>
    </row>
    <row r="39" spans="2:4" ht="12.75">
      <c r="B39" s="2" t="s">
        <v>369</v>
      </c>
      <c r="C39" s="125">
        <v>38395</v>
      </c>
      <c r="D39" s="88" t="s">
        <v>371</v>
      </c>
    </row>
    <row r="40" ht="12.75">
      <c r="C40" s="125"/>
    </row>
    <row r="41" spans="2:4" ht="12.75">
      <c r="B41" s="2" t="s">
        <v>370</v>
      </c>
      <c r="C41" s="125">
        <v>38396</v>
      </c>
      <c r="D41" s="88" t="s">
        <v>372</v>
      </c>
    </row>
    <row r="42" spans="3:4" ht="12.75">
      <c r="C42" s="125"/>
      <c r="D42" s="88" t="s">
        <v>373</v>
      </c>
    </row>
    <row r="43" ht="12.75">
      <c r="C43" s="125"/>
    </row>
    <row r="44" spans="2:4" ht="12.75">
      <c r="B44" s="2" t="s">
        <v>375</v>
      </c>
      <c r="C44" s="125">
        <v>38398</v>
      </c>
      <c r="D44" s="88" t="s">
        <v>376</v>
      </c>
    </row>
    <row r="45" ht="12.75">
      <c r="C45" s="125"/>
    </row>
    <row r="46" spans="2:4" ht="12.75">
      <c r="B46" s="2" t="s">
        <v>377</v>
      </c>
      <c r="C46" s="125">
        <v>38429</v>
      </c>
      <c r="D46" s="88" t="s">
        <v>378</v>
      </c>
    </row>
    <row r="47" spans="3:10" ht="25.5" customHeight="1">
      <c r="C47" s="125"/>
      <c r="D47" s="164" t="s">
        <v>380</v>
      </c>
      <c r="E47" s="158"/>
      <c r="F47" s="158"/>
      <c r="G47" s="158"/>
      <c r="H47" s="158"/>
      <c r="I47" s="158"/>
      <c r="J47" s="158"/>
    </row>
    <row r="48" ht="12.75">
      <c r="C48" s="125"/>
    </row>
    <row r="49" spans="2:4" ht="12.75">
      <c r="B49" s="2" t="s">
        <v>437</v>
      </c>
      <c r="C49" s="125">
        <v>38435</v>
      </c>
      <c r="D49" s="88" t="s">
        <v>438</v>
      </c>
    </row>
    <row r="50" ht="12.75">
      <c r="C50" s="125"/>
    </row>
    <row r="51" spans="2:4" ht="12.75">
      <c r="B51" s="2" t="s">
        <v>441</v>
      </c>
      <c r="C51" s="125">
        <v>38435</v>
      </c>
      <c r="D51" s="88" t="s">
        <v>439</v>
      </c>
    </row>
    <row r="52" spans="3:4" ht="12.75">
      <c r="C52" s="125"/>
      <c r="D52" s="88" t="s">
        <v>440</v>
      </c>
    </row>
    <row r="53" spans="3:4" ht="12.75">
      <c r="C53" s="125"/>
      <c r="D53" s="88" t="s">
        <v>444</v>
      </c>
    </row>
    <row r="54" ht="12.75">
      <c r="C54" s="125"/>
    </row>
    <row r="55" spans="2:4" ht="12.75">
      <c r="B55" s="2" t="s">
        <v>445</v>
      </c>
      <c r="C55" s="125">
        <v>38480</v>
      </c>
      <c r="D55" s="88" t="s">
        <v>439</v>
      </c>
    </row>
    <row r="56" spans="3:4" ht="12.75">
      <c r="C56" s="125"/>
      <c r="D56" s="88" t="s">
        <v>446</v>
      </c>
    </row>
    <row r="57" ht="12.75">
      <c r="C57" s="125"/>
    </row>
    <row r="58" spans="2:10" ht="25.5" customHeight="1">
      <c r="B58" s="124" t="s">
        <v>447</v>
      </c>
      <c r="C58" s="126">
        <v>38483</v>
      </c>
      <c r="D58" s="162" t="s">
        <v>448</v>
      </c>
      <c r="E58" s="162"/>
      <c r="F58" s="162"/>
      <c r="G58" s="162"/>
      <c r="H58" s="162"/>
      <c r="I58" s="162"/>
      <c r="J58" s="162"/>
    </row>
    <row r="59" ht="12.75">
      <c r="C59" s="125"/>
    </row>
    <row r="60" spans="2:10" ht="25.5" customHeight="1">
      <c r="B60" s="124" t="s">
        <v>450</v>
      </c>
      <c r="C60" s="126">
        <v>38496</v>
      </c>
      <c r="D60" s="162" t="s">
        <v>449</v>
      </c>
      <c r="E60" s="162"/>
      <c r="F60" s="162"/>
      <c r="G60" s="162"/>
      <c r="H60" s="162"/>
      <c r="I60" s="162"/>
      <c r="J60" s="162"/>
    </row>
    <row r="61" ht="12.75" customHeight="1">
      <c r="C61" s="125"/>
    </row>
    <row r="62" spans="2:10" ht="25.5" customHeight="1">
      <c r="B62" s="124" t="s">
        <v>451</v>
      </c>
      <c r="C62" s="126">
        <v>38563</v>
      </c>
      <c r="D62" s="162" t="s">
        <v>452</v>
      </c>
      <c r="E62" s="162"/>
      <c r="F62" s="162"/>
      <c r="G62" s="162"/>
      <c r="H62" s="162"/>
      <c r="I62" s="162"/>
      <c r="J62" s="162"/>
    </row>
    <row r="63" ht="12.75">
      <c r="C63" s="87"/>
    </row>
    <row r="64" spans="2:10" ht="25.5" customHeight="1">
      <c r="B64" s="124" t="s">
        <v>453</v>
      </c>
      <c r="C64" s="126">
        <v>38875</v>
      </c>
      <c r="D64" s="161" t="s">
        <v>454</v>
      </c>
      <c r="E64" s="161"/>
      <c r="F64" s="161"/>
      <c r="G64" s="161"/>
      <c r="H64" s="161"/>
      <c r="I64" s="161"/>
      <c r="J64" s="161"/>
    </row>
    <row r="65" spans="2:10" ht="12.75">
      <c r="B65" s="150"/>
      <c r="C65" s="151"/>
      <c r="D65" s="152" t="s">
        <v>479</v>
      </c>
      <c r="E65" s="150"/>
      <c r="F65" s="150"/>
      <c r="G65" s="150"/>
      <c r="H65" s="150"/>
      <c r="I65" s="150"/>
      <c r="J65" s="150"/>
    </row>
    <row r="66" spans="2:10" ht="25.5" customHeight="1">
      <c r="B66" s="150"/>
      <c r="C66" s="151"/>
      <c r="D66" s="162" t="s">
        <v>480</v>
      </c>
      <c r="E66" s="162"/>
      <c r="F66" s="162"/>
      <c r="G66" s="162"/>
      <c r="H66" s="162"/>
      <c r="I66" s="162"/>
      <c r="J66" s="162"/>
    </row>
    <row r="67" ht="12.75">
      <c r="C67" s="87"/>
    </row>
    <row r="68" spans="2:10" ht="12.75" customHeight="1">
      <c r="B68" s="124" t="s">
        <v>485</v>
      </c>
      <c r="C68" s="126">
        <v>38882</v>
      </c>
      <c r="D68" s="166" t="s">
        <v>486</v>
      </c>
      <c r="E68" s="166"/>
      <c r="F68" s="166"/>
      <c r="G68" s="166"/>
      <c r="H68" s="166"/>
      <c r="I68" s="166"/>
      <c r="J68" s="166"/>
    </row>
    <row r="69" spans="3:4" ht="12.75">
      <c r="C69" s="87"/>
      <c r="D69" s="88" t="s">
        <v>487</v>
      </c>
    </row>
    <row r="70" ht="12.75">
      <c r="C70" s="87"/>
    </row>
    <row r="71" ht="12.75">
      <c r="C71" s="87"/>
    </row>
    <row r="72" ht="12.75">
      <c r="C72" s="87"/>
    </row>
    <row r="73" ht="12.75">
      <c r="C73" s="87"/>
    </row>
    <row r="74" ht="12.75">
      <c r="C74" s="87"/>
    </row>
    <row r="75" ht="12.75">
      <c r="C75" s="87"/>
    </row>
    <row r="76" ht="12.75">
      <c r="C76" s="87"/>
    </row>
    <row r="77" ht="12.75">
      <c r="C77" s="87"/>
    </row>
    <row r="78" ht="12.75">
      <c r="C78" s="87"/>
    </row>
    <row r="79" ht="12.75">
      <c r="C79" s="87"/>
    </row>
    <row r="80" ht="12.75">
      <c r="C80" s="87"/>
    </row>
  </sheetData>
  <sheetProtection password="CA1D" sheet="1" objects="1" scenarios="1"/>
  <mergeCells count="40">
    <mergeCell ref="D68:J68"/>
    <mergeCell ref="B10:J10"/>
    <mergeCell ref="B26:J26"/>
    <mergeCell ref="A25:J25"/>
    <mergeCell ref="A13:J13"/>
    <mergeCell ref="B14:J14"/>
    <mergeCell ref="B22:J22"/>
    <mergeCell ref="B24:J24"/>
    <mergeCell ref="A21:J21"/>
    <mergeCell ref="B12:J12"/>
    <mergeCell ref="A19:J19"/>
    <mergeCell ref="B20:J20"/>
    <mergeCell ref="D62:J62"/>
    <mergeCell ref="D58:J58"/>
    <mergeCell ref="B32:D32"/>
    <mergeCell ref="A9:J9"/>
    <mergeCell ref="B16:J16"/>
    <mergeCell ref="A38:J38"/>
    <mergeCell ref="A35:J35"/>
    <mergeCell ref="B36:J36"/>
    <mergeCell ref="B34:J34"/>
    <mergeCell ref="A28:J28"/>
    <mergeCell ref="B29:J29"/>
    <mergeCell ref="B30:J30"/>
    <mergeCell ref="B33:J33"/>
    <mergeCell ref="A7:J7"/>
    <mergeCell ref="A1:J1"/>
    <mergeCell ref="B8:J8"/>
    <mergeCell ref="A3:E3"/>
    <mergeCell ref="A5:E5"/>
    <mergeCell ref="D64:J64"/>
    <mergeCell ref="D66:J66"/>
    <mergeCell ref="A17:J17"/>
    <mergeCell ref="B18:J18"/>
    <mergeCell ref="D60:J60"/>
    <mergeCell ref="D47:J47"/>
    <mergeCell ref="E32:J32"/>
    <mergeCell ref="B31:D31"/>
    <mergeCell ref="E31:J31"/>
    <mergeCell ref="A23:J23"/>
  </mergeCells>
  <hyperlinks>
    <hyperlink ref="E32" r:id="rId1" display="http://www.geocities.com/~pack215/cub-tracker.html"/>
    <hyperlink ref="E31" r:id="rId2" display="http://trax.boy-scouts.net"/>
    <hyperlink ref="B36" r:id="rId3" display="fsteele@houston.rr.com"/>
    <hyperlink ref="E31:J31" r:id="rId4" display="http://trax.boy-scouts.net"/>
  </hyperlinks>
  <printOptions/>
  <pageMargins left="0.75" right="0.75" top="1" bottom="1" header="0.5" footer="0.5"/>
  <pageSetup horizontalDpi="300" verticalDpi="300" orientation="portrait" r:id="rId5"/>
  <headerFooter alignWithMargins="0">
    <oddHeader>&amp;C&amp;"Arial,Bold"&amp;12WolfTrax
&amp;10Version 1.11
for the Wolf Book (c)2003&amp;"Arial,Regular"
</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O107"/>
  <sheetViews>
    <sheetView showGridLines="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9.140625" defaultRowHeight="12.75"/>
  <cols>
    <col min="1" max="1" width="31.140625" style="0" customWidth="1"/>
    <col min="2" max="2" width="3.8515625" style="0" customWidth="1"/>
    <col min="3" max="3" width="6.421875" style="0" customWidth="1"/>
    <col min="4" max="4" width="2.7109375" style="0" customWidth="1"/>
    <col min="5" max="5" width="2.57421875" style="37" customWidth="1"/>
    <col min="6" max="6" width="29.140625" style="0" customWidth="1"/>
    <col min="7" max="7" width="3.421875" style="0" customWidth="1"/>
    <col min="8" max="8" width="6.421875" style="0" customWidth="1"/>
    <col min="9" max="9" width="2.57421875" style="0" customWidth="1"/>
    <col min="10" max="10" width="28.57421875" style="0" customWidth="1"/>
    <col min="11" max="11" width="3.421875" style="0" customWidth="1"/>
    <col min="12" max="12" width="6.421875" style="0" customWidth="1"/>
    <col min="13" max="13" width="2.57421875" style="0" customWidth="1"/>
    <col min="14" max="14" width="28.57421875" style="0" customWidth="1"/>
    <col min="15" max="15" width="3.421875" style="0" customWidth="1"/>
  </cols>
  <sheetData>
    <row r="1" spans="1:15" ht="20.25">
      <c r="A1" s="49" t="str">
        <f ca="1">RIGHT(CELL("filename",A1),SUM(LEN(CELL("filename",A1))-SEARCH("]",CELL("filename",A1),1)))</f>
        <v>Scout 2</v>
      </c>
      <c r="D1" s="228" t="s">
        <v>250</v>
      </c>
      <c r="E1" s="228"/>
      <c r="F1" s="228"/>
      <c r="G1" s="228"/>
      <c r="I1" s="228" t="s">
        <v>251</v>
      </c>
      <c r="J1" s="228"/>
      <c r="K1" s="228"/>
      <c r="M1" s="228" t="s">
        <v>251</v>
      </c>
      <c r="N1" s="228"/>
      <c r="O1" s="228"/>
    </row>
    <row r="2" spans="4:15" ht="7.5" customHeight="1">
      <c r="D2" s="228"/>
      <c r="E2" s="228"/>
      <c r="F2" s="228"/>
      <c r="G2" s="228"/>
      <c r="I2" s="228"/>
      <c r="J2" s="228"/>
      <c r="K2" s="228"/>
      <c r="M2" s="228"/>
      <c r="N2" s="228"/>
      <c r="O2" s="228"/>
    </row>
    <row r="3" spans="1:14" ht="12.75">
      <c r="A3" s="2" t="s">
        <v>320</v>
      </c>
      <c r="D3" s="229" t="str">
        <f>Achievements!$B5</f>
        <v>1. Feats of Skill</v>
      </c>
      <c r="E3" s="229"/>
      <c r="F3" s="229"/>
      <c r="G3" s="229"/>
      <c r="I3" s="2" t="str">
        <f>Electives!B9</f>
        <v>1. It's a Secret</v>
      </c>
      <c r="J3" s="2"/>
      <c r="M3" s="2" t="str">
        <f>Electives!B101</f>
        <v>14. Pets</v>
      </c>
      <c r="N3" s="39"/>
    </row>
    <row r="4" spans="1:15" ht="12.75">
      <c r="A4" s="50" t="s">
        <v>252</v>
      </c>
      <c r="B4" s="61" t="str">
        <f>IF(COUNTIF(B11:B22,"C")=12,"C",IF(COUNTIF(B11:B22,"P")&gt;0,"P",IF(COUNTIF(B11:B22,"C")&gt;0,"P"," ")))</f>
        <v> </v>
      </c>
      <c r="D4" s="227" t="s">
        <v>317</v>
      </c>
      <c r="E4" s="41" t="str">
        <f>Achievements!$B6</f>
        <v>a.</v>
      </c>
      <c r="F4" s="9" t="str">
        <f>Achievements!$C6</f>
        <v>Play catch</v>
      </c>
      <c r="G4" s="42" t="str">
        <f>IF(Achievements!F6="A","A"," ")</f>
        <v> </v>
      </c>
      <c r="I4" s="47" t="str">
        <f>Electives!B10</f>
        <v>a.</v>
      </c>
      <c r="J4" s="47" t="str">
        <f>Electives!C10</f>
        <v>Use a secret code</v>
      </c>
      <c r="K4" s="41" t="str">
        <f>IF(Electives!F10="E","E"," ")</f>
        <v> </v>
      </c>
      <c r="M4" s="47" t="str">
        <f>Electives!B102</f>
        <v>a.</v>
      </c>
      <c r="N4" s="47" t="str">
        <f>Electives!C102</f>
        <v>Take care of a pet</v>
      </c>
      <c r="O4" s="41" t="str">
        <f>IF(Electives!F102="E","E"," ")</f>
        <v> </v>
      </c>
    </row>
    <row r="5" spans="1:15" ht="12.75">
      <c r="A5" s="51" t="s">
        <v>253</v>
      </c>
      <c r="B5" s="61" t="str">
        <f>IF(Electives!F6&gt;0,Electives!F6," ")</f>
        <v> </v>
      </c>
      <c r="D5" s="227"/>
      <c r="E5" s="41" t="str">
        <f>Achievements!$B7</f>
        <v>b.</v>
      </c>
      <c r="F5" s="9" t="str">
        <f>Achievements!$C7</f>
        <v>Walk a line</v>
      </c>
      <c r="G5" s="42" t="str">
        <f>IF(Achievements!F7="A","A"," ")</f>
        <v> </v>
      </c>
      <c r="I5" s="47" t="str">
        <f>Electives!B11</f>
        <v>b.</v>
      </c>
      <c r="J5" s="47" t="str">
        <f>Electives!C11</f>
        <v>Write in invisible ink</v>
      </c>
      <c r="K5" s="41" t="str">
        <f>IF(Electives!F11="E","E"," ")</f>
        <v> </v>
      </c>
      <c r="M5" s="47" t="str">
        <f>Electives!B103</f>
        <v>b.</v>
      </c>
      <c r="N5" s="47" t="str">
        <f>Electives!C103</f>
        <v>Meet a strange dog</v>
      </c>
      <c r="O5" s="41" t="str">
        <f>IF(Electives!F103="E","E"," ")</f>
        <v> </v>
      </c>
    </row>
    <row r="6" spans="1:15" ht="12.75">
      <c r="A6" s="51" t="s">
        <v>331</v>
      </c>
      <c r="B6" s="61">
        <f>IF(Electives!F6=" ",0,INT(Electives!F6/10))</f>
        <v>0</v>
      </c>
      <c r="D6" s="227"/>
      <c r="E6" s="41" t="str">
        <f>Achievements!$B8</f>
        <v>c.</v>
      </c>
      <c r="F6" s="9" t="str">
        <f>Achievements!$C8</f>
        <v>Front roll</v>
      </c>
      <c r="G6" s="42" t="str">
        <f>IF(Achievements!F8="A","A"," ")</f>
        <v> </v>
      </c>
      <c r="I6" s="47" t="str">
        <f>Electives!B12</f>
        <v>c.</v>
      </c>
      <c r="J6" s="47" t="str">
        <f>Electives!C12</f>
        <v>Sign your name in ASL</v>
      </c>
      <c r="K6" s="41" t="str">
        <f>IF(Electives!F12="E","E"," ")</f>
        <v> </v>
      </c>
      <c r="M6" s="47" t="str">
        <f>Electives!B104</f>
        <v>c.</v>
      </c>
      <c r="N6" s="47" t="str">
        <f>Electives!C104</f>
        <v>Read and report on a pet book</v>
      </c>
      <c r="O6" s="41" t="str">
        <f>IF(Electives!F104="E","E"," ")</f>
        <v> </v>
      </c>
    </row>
    <row r="7" spans="1:15" ht="12.75">
      <c r="A7" s="51" t="s">
        <v>332</v>
      </c>
      <c r="B7" s="62">
        <f>INT(COUNTIF(B11:B22,"C")/3)</f>
        <v>0</v>
      </c>
      <c r="D7" s="227"/>
      <c r="E7" s="41" t="str">
        <f>Achievements!$B9</f>
        <v>d.</v>
      </c>
      <c r="F7" s="9" t="str">
        <f>Achievements!$C9</f>
        <v>Back roll</v>
      </c>
      <c r="G7" s="42" t="str">
        <f>IF(Achievements!F9="A","A"," ")</f>
        <v> </v>
      </c>
      <c r="I7" s="47" t="str">
        <f>Electives!B13</f>
        <v>d.</v>
      </c>
      <c r="J7" s="47" t="str">
        <f>Electives!C13</f>
        <v>Use 12 American Indian sgns</v>
      </c>
      <c r="K7" s="41" t="str">
        <f>IF(Electives!F13="E","E"," ")</f>
        <v> </v>
      </c>
      <c r="M7" s="47" t="str">
        <f>Electives!B105</f>
        <v>d.</v>
      </c>
      <c r="N7" s="47" t="str">
        <f>Electives!C105</f>
        <v>Define rabid and tell what to do</v>
      </c>
      <c r="O7" s="41" t="str">
        <f>IF(Electives!F105="E","E"," ")</f>
        <v> </v>
      </c>
    </row>
    <row r="8" spans="1:15" ht="12.75">
      <c r="A8" s="60"/>
      <c r="B8" s="60"/>
      <c r="D8" s="227"/>
      <c r="E8" s="41" t="str">
        <f>Achievements!$B10</f>
        <v>e.</v>
      </c>
      <c r="F8" s="9" t="str">
        <f>Achievements!$C10</f>
        <v>Falling forward roll</v>
      </c>
      <c r="G8" s="42" t="str">
        <f>IF(Achievements!F10="A","A"," ")</f>
        <v> </v>
      </c>
      <c r="I8" s="2" t="str">
        <f>Electives!B15</f>
        <v>2. Be an Actor</v>
      </c>
      <c r="J8" s="2"/>
      <c r="M8" s="163" t="str">
        <f>Electives!B107</f>
        <v>15. Grow Something</v>
      </c>
      <c r="N8" s="163"/>
      <c r="O8" s="163"/>
    </row>
    <row r="9" spans="1:15" ht="12.75">
      <c r="A9" s="7"/>
      <c r="B9" s="7"/>
      <c r="D9" s="227"/>
      <c r="E9" s="41" t="str">
        <f>Achievements!$B11</f>
        <v>f.</v>
      </c>
      <c r="F9" s="9" t="str">
        <f>Achievements!$C11</f>
        <v>Jump high</v>
      </c>
      <c r="G9" s="42" t="str">
        <f>IF(Achievements!F11="A","A",IF(Achievements!F11="E","E"," "))</f>
        <v> </v>
      </c>
      <c r="I9" s="47" t="str">
        <f>Electives!B16</f>
        <v>a.</v>
      </c>
      <c r="J9" s="47" t="str">
        <f>Electives!C16</f>
        <v>Put on skit w/costumes</v>
      </c>
      <c r="K9" s="41" t="str">
        <f>IF(Electives!F16="E","E"," ")</f>
        <v> </v>
      </c>
      <c r="M9" s="47" t="str">
        <f>Electives!B108</f>
        <v>a.</v>
      </c>
      <c r="N9" s="47" t="str">
        <f>Electives!C108</f>
        <v>Plant and raise box garden</v>
      </c>
      <c r="O9" s="41" t="str">
        <f>IF(Electives!F108="E","E"," ")</f>
        <v> </v>
      </c>
    </row>
    <row r="10" spans="1:15" ht="12.75">
      <c r="A10" s="2" t="s">
        <v>322</v>
      </c>
      <c r="D10" s="227"/>
      <c r="E10" s="41" t="str">
        <f>Achievements!$B12</f>
        <v>g.</v>
      </c>
      <c r="F10" s="9" t="str">
        <f>Achievements!$C12</f>
        <v>Elephant walk, etc.</v>
      </c>
      <c r="G10" s="42" t="str">
        <f>IF(Achievements!F12="A","A",IF(Achievements!F12="E","E"," "))</f>
        <v> </v>
      </c>
      <c r="I10" s="47" t="str">
        <f>Electives!B17</f>
        <v>b.</v>
      </c>
      <c r="J10" s="47" t="str">
        <f>Electives!C17</f>
        <v>Make scenery for a skit</v>
      </c>
      <c r="K10" s="41" t="str">
        <f>IF(Electives!F17="E","E"," ")</f>
        <v> </v>
      </c>
      <c r="M10" s="47" t="str">
        <f>Electives!B109</f>
        <v>b.</v>
      </c>
      <c r="N10" s="47" t="str">
        <f>Electives!C109</f>
        <v>Plant and raise flower bed</v>
      </c>
      <c r="O10" s="41" t="str">
        <f>IF(Electives!F109="E","E"," ")</f>
        <v> </v>
      </c>
    </row>
    <row r="11" spans="1:15" ht="12.75">
      <c r="A11" s="52" t="s">
        <v>254</v>
      </c>
      <c r="B11" s="63" t="str">
        <f>Achievements!F18</f>
        <v> </v>
      </c>
      <c r="D11" s="227"/>
      <c r="E11" s="41" t="str">
        <f>Achievements!$B13</f>
        <v>h.</v>
      </c>
      <c r="F11" s="9" t="str">
        <f>Achievements!$C13</f>
        <v>Swim 25 feet</v>
      </c>
      <c r="G11" s="42" t="str">
        <f>IF(Achievements!F13="A","A",IF(Achievements!F13="E","E"," "))</f>
        <v> </v>
      </c>
      <c r="I11" s="47" t="str">
        <f>Electives!B18</f>
        <v>c.</v>
      </c>
      <c r="J11" s="47" t="str">
        <f>Electives!C18</f>
        <v>Make sound effects for a skit</v>
      </c>
      <c r="K11" s="41" t="str">
        <f>IF(Electives!F18="E","E"," ")</f>
        <v> </v>
      </c>
      <c r="M11" s="47" t="str">
        <f>Electives!B110</f>
        <v>c.</v>
      </c>
      <c r="N11" s="47" t="str">
        <f>Electives!C110</f>
        <v>Grow a plant indoors</v>
      </c>
      <c r="O11" s="41" t="str">
        <f>IF(Electives!F110="E","E"," ")</f>
        <v> </v>
      </c>
    </row>
    <row r="12" spans="1:15" ht="12.75">
      <c r="A12" s="53" t="s">
        <v>255</v>
      </c>
      <c r="B12" s="63" t="str">
        <f>Achievements!F27</f>
        <v> </v>
      </c>
      <c r="D12" s="227"/>
      <c r="E12" s="41" t="str">
        <f>Achievements!$B14</f>
        <v>i.</v>
      </c>
      <c r="F12" s="9" t="str">
        <f>Achievements!$C14</f>
        <v>Tread water</v>
      </c>
      <c r="G12" s="42" t="str">
        <f>IF(Achievements!F14="A","A",IF(Achievements!F14="E","E"," "))</f>
        <v> </v>
      </c>
      <c r="I12" s="47" t="str">
        <f>Electives!B19</f>
        <v>d.</v>
      </c>
      <c r="J12" s="47" t="str">
        <f>Electives!C19</f>
        <v>Be the announcer for a skit</v>
      </c>
      <c r="K12" s="41" t="str">
        <f>IF(Electives!F19="E","E"," ")</f>
        <v> </v>
      </c>
      <c r="M12" s="47" t="str">
        <f>Electives!B111</f>
        <v>d.</v>
      </c>
      <c r="N12" s="47" t="str">
        <f>Electives!C111</f>
        <v>Plant &amp; raise vegetables</v>
      </c>
      <c r="O12" s="41" t="str">
        <f>IF(Electives!F111="E","E"," ")</f>
        <v> </v>
      </c>
    </row>
    <row r="13" spans="1:15" ht="12.75">
      <c r="A13" s="53" t="s">
        <v>256</v>
      </c>
      <c r="B13" s="63" t="str">
        <f>Achievements!F32</f>
        <v> </v>
      </c>
      <c r="D13" s="227"/>
      <c r="E13" s="41" t="str">
        <f>Achievements!$B15</f>
        <v>j.</v>
      </c>
      <c r="F13" s="9" t="str">
        <f>Achievements!$C15</f>
        <v>Basketball passes</v>
      </c>
      <c r="G13" s="42" t="str">
        <f>IF(Achievements!F15="A","A",IF(Achievements!F15="E","E"," "))</f>
        <v> </v>
      </c>
      <c r="I13" s="47" t="str">
        <f>Electives!B20</f>
        <v>e.</v>
      </c>
      <c r="J13" s="47" t="str">
        <f>Electives!C20</f>
        <v>Make paper sack mask for skit</v>
      </c>
      <c r="K13" s="41" t="str">
        <f>IF(Electives!F20="E","E"," ")</f>
        <v> </v>
      </c>
      <c r="M13" s="47" t="str">
        <f>Electives!B112</f>
        <v>e.</v>
      </c>
      <c r="N13" s="47" t="str">
        <f>Electives!C112</f>
        <v>Visit botanical garden in area</v>
      </c>
      <c r="O13" s="41" t="str">
        <f>IF(Electives!F112="E","E"," ")</f>
        <v> </v>
      </c>
    </row>
    <row r="14" spans="1:15" ht="12.75">
      <c r="A14" s="53" t="s">
        <v>263</v>
      </c>
      <c r="B14" s="63" t="str">
        <f>Achievements!F40</f>
        <v> </v>
      </c>
      <c r="D14" s="227"/>
      <c r="E14" s="41" t="str">
        <f>Achievements!$B16</f>
        <v>k.</v>
      </c>
      <c r="F14" s="9" t="str">
        <f>Achievements!$C16</f>
        <v>Frog stand</v>
      </c>
      <c r="G14" s="42" t="str">
        <f>IF(Achievements!F16="A","A",IF(Achievements!F16="E","E"," "))</f>
        <v> </v>
      </c>
      <c r="I14" s="2" t="str">
        <f>Electives!B22</f>
        <v>3. Make it Yourself</v>
      </c>
      <c r="J14" s="2"/>
      <c r="M14" s="163" t="str">
        <f>Electives!B114</f>
        <v>16. Family Alert</v>
      </c>
      <c r="N14" s="163"/>
      <c r="O14" s="163"/>
    </row>
    <row r="15" spans="1:15" ht="12.75">
      <c r="A15" s="53" t="s">
        <v>264</v>
      </c>
      <c r="B15" s="63" t="str">
        <f>Achievements!F47</f>
        <v> </v>
      </c>
      <c r="D15" s="227"/>
      <c r="E15" s="41" t="str">
        <f>Achievements!$B17</f>
        <v>l.</v>
      </c>
      <c r="F15" s="9" t="str">
        <f>Achievements!$C17</f>
        <v>Run or Jog 5 min</v>
      </c>
      <c r="G15" s="42" t="str">
        <f>IF(Achievements!F17="A","A",IF(Achievements!F17="E","E"," "))</f>
        <v> </v>
      </c>
      <c r="I15" s="47" t="str">
        <f>Electives!B23</f>
        <v>a.</v>
      </c>
      <c r="J15" s="47" t="str">
        <f>Electives!C23</f>
        <v>Make something useful</v>
      </c>
      <c r="K15" s="41" t="str">
        <f>IF(Electives!F23="E","E"," ")</f>
        <v> </v>
      </c>
      <c r="M15" s="47" t="str">
        <f>Electives!B115</f>
        <v>a.</v>
      </c>
      <c r="N15" s="47" t="str">
        <f>Electives!C115</f>
        <v>Family talk about emergencies</v>
      </c>
      <c r="O15" s="41" t="str">
        <f>IF(Electives!F115="E","E"," ")</f>
        <v> </v>
      </c>
    </row>
    <row r="16" spans="1:15" ht="12.75">
      <c r="A16" s="53" t="s">
        <v>257</v>
      </c>
      <c r="B16" s="63" t="str">
        <f>Achievements!F54</f>
        <v> </v>
      </c>
      <c r="D16" s="233" t="str">
        <f>Achievements!$B19</f>
        <v>2. Your Flag</v>
      </c>
      <c r="E16" s="233"/>
      <c r="F16" s="233"/>
      <c r="G16" s="233"/>
      <c r="I16" s="47" t="str">
        <f>Electives!B24</f>
        <v>b.</v>
      </c>
      <c r="J16" s="47" t="str">
        <f>Electives!C24</f>
        <v>Stretch your hand</v>
      </c>
      <c r="K16" s="41" t="str">
        <f>IF(Electives!F24="E","E"," ")</f>
        <v> </v>
      </c>
      <c r="M16" s="47" t="str">
        <f>Electives!B116</f>
        <v>b.</v>
      </c>
      <c r="N16" s="47" t="str">
        <f>Electives!C116</f>
        <v>Safe water - purify water</v>
      </c>
      <c r="O16" s="41" t="str">
        <f>IF(Electives!F116="E","E"," ")</f>
        <v> </v>
      </c>
    </row>
    <row r="17" spans="1:15" ht="12.75">
      <c r="A17" s="53" t="s">
        <v>258</v>
      </c>
      <c r="B17" s="63" t="str">
        <f>Achievements!F64</f>
        <v> </v>
      </c>
      <c r="D17" s="227" t="s">
        <v>316</v>
      </c>
      <c r="E17" s="41" t="str">
        <f>Achievements!$B20</f>
        <v>a.</v>
      </c>
      <c r="F17" s="9" t="str">
        <f>Achievements!$C20</f>
        <v>Pledge of allegiance</v>
      </c>
      <c r="G17" s="42" t="str">
        <f>IF(Achievements!F20="A","A"," ")</f>
        <v> </v>
      </c>
      <c r="I17" s="47" t="str">
        <f>Electives!B25</f>
        <v>c.</v>
      </c>
      <c r="J17" s="47" t="str">
        <f>Electives!C25</f>
        <v>Make a bench fork</v>
      </c>
      <c r="K17" s="41" t="str">
        <f>IF(Electives!F25="E","E"," ")</f>
        <v> </v>
      </c>
      <c r="M17" s="48" t="str">
        <f>Electives!B117</f>
        <v>c.</v>
      </c>
      <c r="N17" s="48" t="str">
        <f>Electives!C117</f>
        <v>First aid supplies &amp; kit</v>
      </c>
      <c r="O17" s="41" t="str">
        <f>IF(Electives!F117="E","E"," ")</f>
        <v> </v>
      </c>
    </row>
    <row r="18" spans="1:15" ht="12.75">
      <c r="A18" s="53" t="s">
        <v>259</v>
      </c>
      <c r="B18" s="63" t="str">
        <f>Achievements!F71</f>
        <v> </v>
      </c>
      <c r="D18" s="227"/>
      <c r="E18" s="41" t="str">
        <f>Achievements!$B21</f>
        <v>b.</v>
      </c>
      <c r="F18" s="9" t="str">
        <f>Achievements!$C21</f>
        <v>Lead flag ceremony</v>
      </c>
      <c r="G18" s="42" t="str">
        <f>IF(Achievements!F21="A","A"," ")</f>
        <v> </v>
      </c>
      <c r="I18" s="47" t="str">
        <f>Electives!B26</f>
        <v>d.</v>
      </c>
      <c r="J18" s="47" t="str">
        <f>Electives!C26</f>
        <v>Make a door stop</v>
      </c>
      <c r="K18" s="41" t="str">
        <f>IF(Electives!F26="E","E"," ")</f>
        <v> </v>
      </c>
      <c r="M18" s="163" t="str">
        <f>Electives!B119</f>
        <v>17. Tie It Right</v>
      </c>
      <c r="N18" s="163"/>
      <c r="O18" s="163"/>
    </row>
    <row r="19" spans="1:15" ht="12.75">
      <c r="A19" s="53" t="s">
        <v>265</v>
      </c>
      <c r="B19" s="63" t="str">
        <f>Achievements!F80</f>
        <v> </v>
      </c>
      <c r="D19" s="227"/>
      <c r="E19" s="41" t="str">
        <f>Achievements!$B22</f>
        <v>c.</v>
      </c>
      <c r="F19" s="9" t="str">
        <f>Achievements!$C22</f>
        <v>Respect and care for flag</v>
      </c>
      <c r="G19" s="42" t="str">
        <f>IF(Achievements!F22="A","A"," ")</f>
        <v> </v>
      </c>
      <c r="I19" s="47" t="str">
        <f>Electives!B27</f>
        <v>e.</v>
      </c>
      <c r="J19" s="47" t="str">
        <f>Electives!C27</f>
        <v>Make something else</v>
      </c>
      <c r="K19" s="41" t="str">
        <f>IF(Electives!F27="E","E"," ")</f>
        <v> </v>
      </c>
      <c r="M19" s="47" t="str">
        <f>Electives!B120</f>
        <v>a.</v>
      </c>
      <c r="N19" s="47" t="str">
        <f>Electives!C120</f>
        <v>Overhand knot &amp; square knot</v>
      </c>
      <c r="O19" s="41" t="str">
        <f>IF(Electives!F120="E","E"," ")</f>
        <v> </v>
      </c>
    </row>
    <row r="20" spans="1:15" ht="12.75">
      <c r="A20" s="53" t="s">
        <v>260</v>
      </c>
      <c r="B20" s="63" t="str">
        <f>Achievements!F91</f>
        <v> </v>
      </c>
      <c r="D20" s="227"/>
      <c r="E20" s="41" t="str">
        <f>Achievements!$B23</f>
        <v>d.</v>
      </c>
      <c r="F20" s="9" t="str">
        <f>Achievements!$C23</f>
        <v>State Flag</v>
      </c>
      <c r="G20" s="42" t="str">
        <f>IF(Achievements!F23="A","A"," ")</f>
        <v> </v>
      </c>
      <c r="I20" s="2" t="str">
        <f>Electives!B29</f>
        <v>4. Play a Game</v>
      </c>
      <c r="J20" s="2"/>
      <c r="M20" s="47" t="str">
        <f>Electives!B121</f>
        <v>b.</v>
      </c>
      <c r="N20" s="47" t="str">
        <f>Electives!C121</f>
        <v>Tie shoelaces</v>
      </c>
      <c r="O20" s="41" t="str">
        <f>IF(Electives!F121="E","E"," ")</f>
        <v> </v>
      </c>
    </row>
    <row r="21" spans="1:15" ht="12.75">
      <c r="A21" s="53" t="s">
        <v>261</v>
      </c>
      <c r="B21" s="63" t="str">
        <f>Achievements!F99</f>
        <v> </v>
      </c>
      <c r="D21" s="227"/>
      <c r="E21" s="41" t="str">
        <f>Achievements!$B24</f>
        <v>e.</v>
      </c>
      <c r="F21" s="9" t="str">
        <f>Achievements!$C24</f>
        <v>Raise flag</v>
      </c>
      <c r="G21" s="42" t="str">
        <f>IF(Achievements!F24="A","A"," ")</f>
        <v> </v>
      </c>
      <c r="I21" s="47" t="str">
        <f>Electives!B30</f>
        <v>a.</v>
      </c>
      <c r="J21" s="47" t="str">
        <f>Electives!C30</f>
        <v>Play pie-tin washer toss</v>
      </c>
      <c r="K21" s="41" t="str">
        <f>IF(Electives!F30="E","E"," ")</f>
        <v> </v>
      </c>
      <c r="M21" s="47" t="str">
        <f>Electives!B122</f>
        <v>c.</v>
      </c>
      <c r="N21" s="47" t="str">
        <f>Electives!C122</f>
        <v>Wrap and tie a package</v>
      </c>
      <c r="O21" s="41" t="str">
        <f>IF(Electives!F122="E","E"," ")</f>
        <v> </v>
      </c>
    </row>
    <row r="22" spans="1:15" ht="12.75">
      <c r="A22" s="53" t="s">
        <v>262</v>
      </c>
      <c r="B22" s="64" t="str">
        <f>Achievements!F114</f>
        <v> </v>
      </c>
      <c r="D22" s="227"/>
      <c r="E22" s="41" t="str">
        <f>Achievements!$B25</f>
        <v>f.</v>
      </c>
      <c r="F22" s="9" t="str">
        <f>Achievements!$C25</f>
        <v>Outdoor flag ceremony</v>
      </c>
      <c r="G22" s="42" t="str">
        <f>IF(Achievements!F25="A","A"," ")</f>
        <v> </v>
      </c>
      <c r="I22" s="47" t="str">
        <f>Electives!B31</f>
        <v>b.</v>
      </c>
      <c r="J22" s="47" t="str">
        <f>Electives!C31</f>
        <v>Play marble sharpshooter</v>
      </c>
      <c r="K22" s="41" t="str">
        <f>IF(Electives!F31="E","E"," ")</f>
        <v> </v>
      </c>
      <c r="M22" s="47" t="str">
        <f>Electives!B123</f>
        <v>d.</v>
      </c>
      <c r="N22" s="47" t="str">
        <f>Electives!C123</f>
        <v>Tie a stack of newspapers</v>
      </c>
      <c r="O22" s="41" t="str">
        <f>IF(Electives!F123="E","E"," ")</f>
        <v> </v>
      </c>
    </row>
    <row r="23" spans="1:15" ht="12.75">
      <c r="A23" s="54" t="s">
        <v>330</v>
      </c>
      <c r="B23" s="63" t="str">
        <f>IF(Electives!F8&gt;0,Electives!F8," ")</f>
        <v> </v>
      </c>
      <c r="D23" s="227"/>
      <c r="E23" s="41" t="str">
        <f>Achievements!$B26</f>
        <v>g.</v>
      </c>
      <c r="F23" s="9" t="str">
        <f>Achievements!$C26</f>
        <v>Fold US Flag</v>
      </c>
      <c r="G23" s="42" t="str">
        <f>IF(Achievements!F26="A","A"," ")</f>
        <v> </v>
      </c>
      <c r="I23" s="47" t="str">
        <f>Electives!B32</f>
        <v>c.</v>
      </c>
      <c r="J23" s="47" t="str">
        <f>Electives!C32</f>
        <v>Play ring toss</v>
      </c>
      <c r="K23" s="41" t="str">
        <f>IF(Electives!F32="E","E"," ")</f>
        <v> </v>
      </c>
      <c r="M23" s="47" t="str">
        <f>Electives!B124</f>
        <v>e.</v>
      </c>
      <c r="N23" s="47" t="str">
        <f>Electives!C124</f>
        <v>Tie two cords with overhand</v>
      </c>
      <c r="O23" s="41" t="str">
        <f>IF(Electives!F124="E","E"," ")</f>
        <v> </v>
      </c>
    </row>
    <row r="24" spans="4:15" ht="12.75">
      <c r="D24" s="44" t="str">
        <f>Achievements!$B28</f>
        <v>3. Keep Your Body Healthy</v>
      </c>
      <c r="E24" s="44"/>
      <c r="F24" s="44"/>
      <c r="G24" s="44"/>
      <c r="I24" s="47" t="str">
        <f>Electives!B33</f>
        <v>d.</v>
      </c>
      <c r="J24" s="47" t="str">
        <f>Electives!C33</f>
        <v>Play beanbag toss</v>
      </c>
      <c r="K24" s="41" t="str">
        <f>IF(Electives!F33="E","E"," ")</f>
        <v> </v>
      </c>
      <c r="M24" s="47" t="str">
        <f>Electives!B125</f>
        <v>f.</v>
      </c>
      <c r="N24" s="47" t="str">
        <f>Electives!C125</f>
        <v>Tie a necktie</v>
      </c>
      <c r="O24" s="41" t="str">
        <f>IF(Electives!F125="E","E"," ")</f>
        <v> </v>
      </c>
    </row>
    <row r="25" spans="4:15" ht="12.75" customHeight="1">
      <c r="D25" s="224" t="s">
        <v>316</v>
      </c>
      <c r="E25" s="41" t="str">
        <f>Achievements!$B29</f>
        <v>a.</v>
      </c>
      <c r="F25" s="9" t="str">
        <f>Achievements!$C29</f>
        <v>Track health habits</v>
      </c>
      <c r="G25" s="42" t="str">
        <f>IF(Achievements!F29="A","A"," ")</f>
        <v> </v>
      </c>
      <c r="I25" s="47" t="str">
        <f>Electives!B34</f>
        <v>e.</v>
      </c>
      <c r="J25" s="47" t="str">
        <f>Electives!C34</f>
        <v>Play a game of marbles</v>
      </c>
      <c r="K25" s="41" t="str">
        <f>IF(Electives!F34="E","E"," ")</f>
        <v> </v>
      </c>
      <c r="M25" s="47" t="str">
        <f>Electives!B126</f>
        <v>g.</v>
      </c>
      <c r="N25" s="47" t="str">
        <f>Electives!C126</f>
        <v>Wrap ends of a rope with tape</v>
      </c>
      <c r="O25" s="41" t="str">
        <f>IF(Electives!F126="E","E"," ")</f>
        <v> </v>
      </c>
    </row>
    <row r="26" spans="1:15" ht="12.75" customHeight="1">
      <c r="A26" s="57" t="s">
        <v>321</v>
      </c>
      <c r="B26" s="4"/>
      <c r="D26" s="225"/>
      <c r="E26" s="41" t="str">
        <f>Achievements!$B30</f>
        <v>b.</v>
      </c>
      <c r="F26" s="9" t="str">
        <f>Achievements!$C30</f>
        <v>Stop spread of colds</v>
      </c>
      <c r="G26" s="42" t="str">
        <f>IF(Achievements!F30="A","A"," ")</f>
        <v> </v>
      </c>
      <c r="I26" s="47" t="str">
        <f>Electives!B35</f>
        <v>f.</v>
      </c>
      <c r="J26" s="47" t="str">
        <f>Electives!C35</f>
        <v>Play large group game</v>
      </c>
      <c r="K26" s="41" t="str">
        <f>IF(Electives!F35="E","E"," ")</f>
        <v> </v>
      </c>
      <c r="M26" s="11" t="str">
        <f>Electives!B128</f>
        <v>18. Outdoor Adventure</v>
      </c>
      <c r="N26" s="11"/>
      <c r="O26" s="11"/>
    </row>
    <row r="27" spans="1:15" ht="12.75">
      <c r="A27" s="55" t="str">
        <f>Electives!B9</f>
        <v>1. It's a Secret</v>
      </c>
      <c r="B27" s="41" t="str">
        <f>IF(Electives!F14&gt;0,Electives!F14," ")</f>
        <v> </v>
      </c>
      <c r="D27" s="226"/>
      <c r="E27" s="41" t="str">
        <f>Achievements!$B31</f>
        <v>c.</v>
      </c>
      <c r="F27" s="9" t="str">
        <f>Achievements!$C31</f>
        <v>Cut on your finger</v>
      </c>
      <c r="G27" s="42" t="str">
        <f>IF(Achievements!F31="A","A"," ")</f>
        <v> </v>
      </c>
      <c r="I27" s="2" t="str">
        <f>Electives!B37</f>
        <v>5. Spare Time Fun</v>
      </c>
      <c r="J27" s="39"/>
      <c r="M27" s="47" t="str">
        <f>Electives!B129</f>
        <v>a.</v>
      </c>
      <c r="N27" s="47" t="str">
        <f>Electives!C129</f>
        <v>Plan &amp; hold family or den picnic</v>
      </c>
      <c r="O27" s="41" t="str">
        <f>IF(Electives!F129="E","E"," ")</f>
        <v> </v>
      </c>
    </row>
    <row r="28" spans="1:15" ht="12.75">
      <c r="A28" s="8" t="str">
        <f>Electives!B15</f>
        <v>2. Be an Actor</v>
      </c>
      <c r="B28" s="41" t="str">
        <f>IF(Electives!F21&gt;0,Electives!F21," ")</f>
        <v> </v>
      </c>
      <c r="D28" s="44" t="str">
        <f>Achievements!$B33</f>
        <v>4. Know Your Home and Community</v>
      </c>
      <c r="E28" s="44"/>
      <c r="F28" s="44"/>
      <c r="G28" s="44"/>
      <c r="I28" s="47" t="str">
        <f>Electives!B38</f>
        <v>a.</v>
      </c>
      <c r="J28" s="47" t="str">
        <f>Electives!C38</f>
        <v>Kite flying safety rules</v>
      </c>
      <c r="K28" s="41" t="str">
        <f>IF(Electives!F38="E","E"," ")</f>
        <v> </v>
      </c>
      <c r="M28" s="47" t="str">
        <f>Electives!B130</f>
        <v>b.</v>
      </c>
      <c r="N28" s="47" t="str">
        <f>Electives!C130</f>
        <v>Plan &amp; run family or den outing</v>
      </c>
      <c r="O28" s="41" t="str">
        <f>IF(Electives!F130="E","E"," ")</f>
        <v> </v>
      </c>
    </row>
    <row r="29" spans="1:15" ht="12.75" customHeight="1">
      <c r="A29" s="8" t="str">
        <f>Electives!B22</f>
        <v>3. Make it Yourself</v>
      </c>
      <c r="B29" s="65" t="str">
        <f>IF(Electives!F28&gt;0,Electives!F28," ")</f>
        <v> </v>
      </c>
      <c r="D29" s="224" t="s">
        <v>316</v>
      </c>
      <c r="E29" s="42" t="str">
        <f>Achievements!$B34</f>
        <v>a.</v>
      </c>
      <c r="F29" s="43" t="str">
        <f>Achievements!$C34</f>
        <v>Emergency Numbers</v>
      </c>
      <c r="G29" s="42" t="str">
        <f>IF(Achievements!F34="A","A"," ")</f>
        <v> </v>
      </c>
      <c r="I29" s="47" t="str">
        <f>Electives!B39</f>
        <v>b.</v>
      </c>
      <c r="J29" s="47" t="str">
        <f>Electives!C39</f>
        <v>Make &amp; fly a paper bag kite</v>
      </c>
      <c r="K29" s="41" t="str">
        <f>IF(Electives!F39="E","E"," ")</f>
        <v> </v>
      </c>
      <c r="M29" s="47" t="str">
        <f>Electives!B131</f>
        <v>c.</v>
      </c>
      <c r="N29" s="47" t="str">
        <f>Electives!C131</f>
        <v>Play &amp; lay a treasure hunt</v>
      </c>
      <c r="O29" s="41" t="str">
        <f>IF(Electives!F131="E","E"," ")</f>
        <v> </v>
      </c>
    </row>
    <row r="30" spans="1:15" ht="12.75" customHeight="1">
      <c r="A30" s="8" t="str">
        <f>Electives!B29</f>
        <v>4. Play a Game</v>
      </c>
      <c r="B30" s="41" t="str">
        <f>IF(Electives!F36&gt;0,Electives!F36," ")</f>
        <v> </v>
      </c>
      <c r="D30" s="225"/>
      <c r="E30" s="41" t="str">
        <f>Achievements!$B35</f>
        <v>b.</v>
      </c>
      <c r="F30" s="9" t="str">
        <f>Achievements!$C35</f>
        <v>Stranger at door</v>
      </c>
      <c r="G30" s="42" t="str">
        <f>IF(Achievements!F35="A","A"," ")</f>
        <v> </v>
      </c>
      <c r="I30" s="47" t="str">
        <f>Electives!B40</f>
        <v>c.</v>
      </c>
      <c r="J30" s="47" t="str">
        <f>Electives!C40</f>
        <v>Make &amp; fly a two-stick kite</v>
      </c>
      <c r="K30" s="41" t="str">
        <f>IF(Electives!F40="E","E"," ")</f>
        <v> </v>
      </c>
      <c r="M30" s="47" t="str">
        <f>Electives!B132</f>
        <v>d.</v>
      </c>
      <c r="N30" s="47" t="str">
        <f>Electives!C132</f>
        <v>Plan &amp; lay out obstacle race</v>
      </c>
      <c r="O30" s="41" t="str">
        <f>IF(Electives!F132="E","E"," ")</f>
        <v> </v>
      </c>
    </row>
    <row r="31" spans="1:15" ht="12.75">
      <c r="A31" s="8" t="str">
        <f>Electives!B37</f>
        <v>5. Spare Time Fun</v>
      </c>
      <c r="B31" s="41" t="str">
        <f>IF(Electives!F47&gt;0,Electives!F47," ")</f>
        <v> </v>
      </c>
      <c r="D31" s="225"/>
      <c r="E31" s="41" t="str">
        <f>Achievements!$B36</f>
        <v>c.</v>
      </c>
      <c r="F31" s="9" t="str">
        <f>Achievements!$C36</f>
        <v>Phone etiquette</v>
      </c>
      <c r="G31" s="42" t="str">
        <f>IF(Achievements!F36="A","A"," ")</f>
        <v> </v>
      </c>
      <c r="I31" s="47" t="str">
        <f>Electives!B41</f>
        <v>d.</v>
      </c>
      <c r="J31" s="47" t="str">
        <f>Electives!C41</f>
        <v>Make &amp; fly a three-stick kite</v>
      </c>
      <c r="K31" s="41" t="str">
        <f>IF(Electives!F41="E","E"," ")</f>
        <v> </v>
      </c>
      <c r="M31" s="47" t="str">
        <f>Electives!B133</f>
        <v>e.</v>
      </c>
      <c r="N31" s="47" t="str">
        <f>Electives!C133</f>
        <v>Plan &amp; lay out adventure trail</v>
      </c>
      <c r="O31" s="41" t="str">
        <f>IF(Electives!F133="E","E"," ")</f>
        <v> </v>
      </c>
    </row>
    <row r="32" spans="1:15" ht="12.75">
      <c r="A32" s="8" t="str">
        <f>Electives!B48</f>
        <v>6. Books, Books, Books</v>
      </c>
      <c r="B32" s="41" t="str">
        <f>IF(Electives!F52&gt;0,Electives!F52," ")</f>
        <v> </v>
      </c>
      <c r="D32" s="225"/>
      <c r="E32" s="41" t="str">
        <f>Achievements!$B37</f>
        <v>d.</v>
      </c>
      <c r="F32" s="9" t="str">
        <f>Achievements!$C37</f>
        <v>Leaving home rules</v>
      </c>
      <c r="G32" s="42" t="str">
        <f>IF(Achievements!F37="A","A"," ")</f>
        <v> </v>
      </c>
      <c r="I32" s="47" t="str">
        <f>Electives!B42</f>
        <v>e.</v>
      </c>
      <c r="J32" s="47" t="str">
        <f>Electives!C42</f>
        <v>Make and use a kite reel</v>
      </c>
      <c r="K32" s="41" t="str">
        <f>IF(Electives!F42="E","E"," ")</f>
        <v> </v>
      </c>
      <c r="M32" s="47" t="str">
        <f>Electives!B134</f>
        <v>f.</v>
      </c>
      <c r="N32" s="47" t="str">
        <f>Electives!C134</f>
        <v>Two summertime pack events</v>
      </c>
      <c r="O32" s="41" t="str">
        <f>IF(Electives!F134="E","E"," ")</f>
        <v> </v>
      </c>
    </row>
    <row r="33" spans="1:15" ht="12.75">
      <c r="A33" s="8" t="str">
        <f>Electives!B53</f>
        <v>7. Foot Power</v>
      </c>
      <c r="B33" s="41" t="str">
        <f>IF(Electives!F57&gt;0,Electives!F57," ")</f>
        <v> </v>
      </c>
      <c r="D33" s="225"/>
      <c r="E33" s="41" t="str">
        <f>Achievements!$B38</f>
        <v>e.</v>
      </c>
      <c r="F33" s="9" t="str">
        <f>Achievements!$C38</f>
        <v>Household jobs and resp.</v>
      </c>
      <c r="G33" s="42" t="str">
        <f>IF(Achievements!F38="A","A"," ")</f>
        <v> </v>
      </c>
      <c r="I33" s="47" t="str">
        <f>Electives!B43</f>
        <v>f.</v>
      </c>
      <c r="J33" s="47" t="str">
        <f>Electives!C43</f>
        <v>Make rubber-band boat</v>
      </c>
      <c r="K33" s="41" t="str">
        <f>IF(Electives!F43="E","E"," ")</f>
        <v> </v>
      </c>
      <c r="M33" s="47" t="str">
        <f>Electives!B135</f>
        <v>g.</v>
      </c>
      <c r="N33" s="47" t="str">
        <f>Electives!C135</f>
        <v>Point out poisonous plants</v>
      </c>
      <c r="O33" s="41" t="str">
        <f>IF(Electives!F135="E","E"," ")</f>
        <v> </v>
      </c>
    </row>
    <row r="34" spans="1:15" ht="12.75">
      <c r="A34" s="8" t="str">
        <f>Electives!B58</f>
        <v>8. Machine Power</v>
      </c>
      <c r="B34" s="41" t="str">
        <f>IF(Electives!F63&gt;0,Electives!F63," ")</f>
        <v> </v>
      </c>
      <c r="D34" s="226"/>
      <c r="E34" s="41" t="str">
        <f>Achievements!$B39</f>
        <v>f.</v>
      </c>
      <c r="F34" s="9" t="str">
        <f>Achievements!$C39</f>
        <v>Visit important place</v>
      </c>
      <c r="G34" s="42" t="str">
        <f>IF(Achievements!F39="A","A"," ")</f>
        <v> </v>
      </c>
      <c r="I34" s="47" t="str">
        <f>Electives!B44</f>
        <v>g.</v>
      </c>
      <c r="J34" s="47" t="str">
        <f>Electives!C44</f>
        <v>Make boat, plane, train, etc.</v>
      </c>
      <c r="K34" s="41" t="str">
        <f>IF(Electives!F44="E","E"," ")</f>
        <v> </v>
      </c>
      <c r="M34" s="11" t="str">
        <f>Electives!B137</f>
        <v>19. Fishing</v>
      </c>
      <c r="N34" s="11"/>
      <c r="O34" s="11"/>
    </row>
    <row r="35" spans="1:15" ht="12.75">
      <c r="A35" s="8" t="str">
        <f>Electives!B64</f>
        <v>9. Let's Have a Party</v>
      </c>
      <c r="B35" s="41" t="str">
        <f>IF(Electives!F68&gt;0,Electives!F68," ")</f>
        <v> </v>
      </c>
      <c r="D35" s="38" t="str">
        <f>Achievements!$B41</f>
        <v>5. Tools for Fixing and Building </v>
      </c>
      <c r="E35" s="38"/>
      <c r="F35" s="38"/>
      <c r="G35" s="38"/>
      <c r="I35" s="47" t="str">
        <f>Electives!B45</f>
        <v>h.</v>
      </c>
      <c r="J35" s="47" t="str">
        <f>Electives!C45</f>
        <v>Make boat, plane, train, etc.</v>
      </c>
      <c r="K35" s="41" t="str">
        <f>IF(Electives!F45="E","E"," ")</f>
        <v> </v>
      </c>
      <c r="M35" s="47" t="str">
        <f>Electives!B138</f>
        <v>a.</v>
      </c>
      <c r="N35" s="47" t="str">
        <f>Electives!C138</f>
        <v>Identify 5 fish</v>
      </c>
      <c r="O35" s="41" t="str">
        <f>IF(Electives!F138="E","E"," ")</f>
        <v> </v>
      </c>
    </row>
    <row r="36" spans="1:15" ht="12.75" customHeight="1">
      <c r="A36" s="8" t="str">
        <f>Electives!B69</f>
        <v>10 American Indian Lore</v>
      </c>
      <c r="B36" s="41" t="str">
        <f>IF(Electives!F76&gt;0,Electives!F76," ")</f>
        <v> </v>
      </c>
      <c r="D36" s="224" t="s">
        <v>316</v>
      </c>
      <c r="E36" s="41" t="str">
        <f>Achievements!$B42</f>
        <v>a.</v>
      </c>
      <c r="F36" s="9" t="str">
        <f>Achievements!$C42</f>
        <v>Name seven tools</v>
      </c>
      <c r="G36" s="41" t="str">
        <f>IF(Achievements!F42="A","A"," ")</f>
        <v> </v>
      </c>
      <c r="I36" s="47" t="str">
        <f>Electives!B46</f>
        <v>i.</v>
      </c>
      <c r="J36" s="47" t="str">
        <f>Electives!C46</f>
        <v>Make boat, plane, train, etc.</v>
      </c>
      <c r="K36" s="41" t="str">
        <f>IF(Electives!F46="E","E"," ")</f>
        <v> </v>
      </c>
      <c r="M36" s="47" t="str">
        <f>Electives!B139</f>
        <v>b.</v>
      </c>
      <c r="N36" s="47" t="str">
        <f>Electives!C139</f>
        <v>Rig a pole with line and hook</v>
      </c>
      <c r="O36" s="41" t="str">
        <f>IF(Electives!F139="E","E"," ")</f>
        <v> </v>
      </c>
    </row>
    <row r="37" spans="1:15" ht="12.75" customHeight="1">
      <c r="A37" s="8" t="str">
        <f>Electives!B77</f>
        <v>11. Sing-Along</v>
      </c>
      <c r="B37" s="41" t="str">
        <f>IF(Electives!F84&gt;0,Electives!F84," ")</f>
        <v> </v>
      </c>
      <c r="D37" s="225"/>
      <c r="E37" s="41" t="str">
        <f>Achievements!$B43</f>
        <v>b.</v>
      </c>
      <c r="F37" s="9" t="str">
        <f>Achievements!$C43</f>
        <v>Use plyers</v>
      </c>
      <c r="G37" s="41" t="str">
        <f>IF(Achievements!F43="A","A"," ")</f>
        <v> </v>
      </c>
      <c r="I37" s="2" t="str">
        <f>Electives!B48</f>
        <v>6. Books, Books, Books</v>
      </c>
      <c r="J37" s="39"/>
      <c r="M37" s="47" t="str">
        <f>Electives!B140</f>
        <v>c.</v>
      </c>
      <c r="N37" s="47" t="str">
        <f>Electives!C140</f>
        <v>Bait your hook &amp; fish</v>
      </c>
      <c r="O37" s="41" t="str">
        <f>IF(Electives!F140="E","E"," ")</f>
        <v> </v>
      </c>
    </row>
    <row r="38" spans="1:15" ht="12.75">
      <c r="A38" s="8" t="str">
        <f>Electives!B85</f>
        <v>12. Be an Artist</v>
      </c>
      <c r="B38" s="41" t="str">
        <f>IF(Electives!F92&gt;0,Electives!F92," ")</f>
        <v> </v>
      </c>
      <c r="D38" s="225"/>
      <c r="E38" s="41" t="str">
        <f>Achievements!$B44</f>
        <v>c.</v>
      </c>
      <c r="F38" s="9" t="str">
        <f>Achievements!$C44</f>
        <v>Screws and screwdrivers</v>
      </c>
      <c r="G38" s="41" t="str">
        <f>IF(Achievements!F44="A","A"," ")</f>
        <v> </v>
      </c>
      <c r="I38" s="47" t="str">
        <f>Electives!B49</f>
        <v>a.</v>
      </c>
      <c r="J38" s="47" t="str">
        <f>Electives!C49</f>
        <v>Visit library. Get library card</v>
      </c>
      <c r="K38" s="41" t="str">
        <f>IF(Electives!F49="E","E"," ")</f>
        <v> </v>
      </c>
      <c r="M38" s="47" t="str">
        <f>Electives!B141</f>
        <v>d.</v>
      </c>
      <c r="N38" s="47" t="str">
        <f>Electives!C141</f>
        <v>Know rules of safe fishing</v>
      </c>
      <c r="O38" s="41" t="str">
        <f>IF(Electives!F141="E","E"," ")</f>
        <v> </v>
      </c>
    </row>
    <row r="39" spans="1:15" ht="12.75">
      <c r="A39" s="8" t="str">
        <f>Electives!B93</f>
        <v>13. Birds</v>
      </c>
      <c r="B39" s="41" t="str">
        <f>IF(Electives!F100&gt;0,Electives!F100," ")</f>
        <v> </v>
      </c>
      <c r="D39" s="225"/>
      <c r="E39" s="41" t="str">
        <f>Achievements!$B45</f>
        <v>d.</v>
      </c>
      <c r="F39" s="9" t="str">
        <f>Achievements!$C45</f>
        <v>Use a hammer</v>
      </c>
      <c r="G39" s="41" t="str">
        <f>IF(Achievements!F45="A","A"," ")</f>
        <v> </v>
      </c>
      <c r="I39" s="47" t="str">
        <f>Electives!B50</f>
        <v>b.</v>
      </c>
      <c r="J39" s="47" t="str">
        <f>Electives!C50</f>
        <v>Choose a book and read it</v>
      </c>
      <c r="K39" s="41" t="str">
        <f>IF(Electives!F50="E","E"," ")</f>
        <v> </v>
      </c>
      <c r="M39" s="47" t="str">
        <f>Electives!B142</f>
        <v>e.</v>
      </c>
      <c r="N39" s="47" t="str">
        <f>Electives!C142</f>
        <v>Tell about fishing laws in area</v>
      </c>
      <c r="O39" s="41" t="str">
        <f>IF(Electives!F142="E","E"," ")</f>
        <v> </v>
      </c>
    </row>
    <row r="40" spans="1:15" ht="12.75">
      <c r="A40" s="8" t="str">
        <f>Electives!B101</f>
        <v>14. Pets</v>
      </c>
      <c r="B40" s="41" t="str">
        <f>IF(Electives!F106&gt;0,Electives!F106," ")</f>
        <v> </v>
      </c>
      <c r="D40" s="226"/>
      <c r="E40" s="41" t="str">
        <f>Achievements!$B46</f>
        <v>e.</v>
      </c>
      <c r="F40" s="9" t="str">
        <f>Achievements!$C46</f>
        <v>Make something useful</v>
      </c>
      <c r="G40" s="41" t="str">
        <f>IF(Achievements!F46="A","A"," ")</f>
        <v> </v>
      </c>
      <c r="I40" s="47" t="str">
        <f>Electives!B51</f>
        <v>c.</v>
      </c>
      <c r="J40" s="47" t="str">
        <f>Electives!C51</f>
        <v>Make a book cover for a book</v>
      </c>
      <c r="K40" s="41" t="str">
        <f>IF(Electives!F51="E","E"," ")</f>
        <v> </v>
      </c>
      <c r="M40" s="47" t="str">
        <f>Electives!B143</f>
        <v>f.</v>
      </c>
      <c r="N40" s="47" t="str">
        <f>Electives!C143</f>
        <v>Show how to use a rod &amp; reel</v>
      </c>
      <c r="O40" s="41" t="str">
        <f>IF(Electives!F143="E","E"," ")</f>
        <v> </v>
      </c>
    </row>
    <row r="41" spans="1:15" ht="12.75">
      <c r="A41" s="8" t="str">
        <f>Electives!B107</f>
        <v>15. Grow Something</v>
      </c>
      <c r="B41" s="41" t="str">
        <f>IF(Electives!F113&gt;0,Electives!F113," ")</f>
        <v> </v>
      </c>
      <c r="D41" s="38" t="str">
        <f>Achievements!$B48</f>
        <v>6. Start a Collection</v>
      </c>
      <c r="E41" s="38"/>
      <c r="F41" s="38"/>
      <c r="G41" s="38"/>
      <c r="I41" s="2" t="str">
        <f>Electives!B53</f>
        <v>7. Foot Power</v>
      </c>
      <c r="J41" s="39"/>
      <c r="M41" s="11" t="str">
        <f>Electives!B145</f>
        <v>20. Sports</v>
      </c>
      <c r="N41" s="11"/>
      <c r="O41" s="11"/>
    </row>
    <row r="42" spans="1:15" ht="12.75" customHeight="1">
      <c r="A42" s="8" t="str">
        <f>Electives!B114</f>
        <v>16. Family Alert</v>
      </c>
      <c r="B42" s="41" t="str">
        <f>IF(Electives!F118&gt;0,Electives!F118," ")</f>
        <v> </v>
      </c>
      <c r="D42" s="224" t="s">
        <v>316</v>
      </c>
      <c r="E42" s="45" t="str">
        <f>Achievements!$B49</f>
        <v>a.</v>
      </c>
      <c r="F42" s="9" t="str">
        <f>Achievements!$C49</f>
        <v>CC Positive Attitude - Know</v>
      </c>
      <c r="G42" s="41" t="str">
        <f>IF(Achievements!F49="A","A"," ")</f>
        <v> </v>
      </c>
      <c r="I42" s="47" t="str">
        <f>Electives!B54</f>
        <v>a.</v>
      </c>
      <c r="J42" s="47" t="str">
        <f>Electives!C54</f>
        <v>Learn to walk on stilts</v>
      </c>
      <c r="K42" s="41" t="str">
        <f>IF(Electives!F54="E","E"," ")</f>
        <v> </v>
      </c>
      <c r="M42" s="47" t="str">
        <f>Electives!B146</f>
        <v>a.</v>
      </c>
      <c r="N42" s="47" t="str">
        <f>Electives!C146</f>
        <v>Play tennis, tab.tennis, or bdm.</v>
      </c>
      <c r="O42" s="41" t="str">
        <f>IF(Electives!F146="E","E"," ")</f>
        <v> </v>
      </c>
    </row>
    <row r="43" spans="1:15" ht="12.75" customHeight="1">
      <c r="A43" s="8" t="str">
        <f>Electives!B119</f>
        <v>17. Tie It Right</v>
      </c>
      <c r="B43" s="41" t="str">
        <f>IF(Electives!F127&gt;0,Electives!F127," ")</f>
        <v> </v>
      </c>
      <c r="D43" s="225"/>
      <c r="E43" s="46"/>
      <c r="F43" s="9" t="str">
        <f>Achievements!$C50</f>
        <v>CC Positive Attitude - Commit</v>
      </c>
      <c r="G43" s="41" t="str">
        <f>IF(Achievements!F50="A","A"," ")</f>
        <v> </v>
      </c>
      <c r="I43" s="47" t="str">
        <f>Electives!B55</f>
        <v>b.</v>
      </c>
      <c r="J43" s="47" t="str">
        <f>Electives!C55</f>
        <v>Make puddle jumpers &amp; walk</v>
      </c>
      <c r="K43" s="41" t="str">
        <f>IF(Electives!F55="E","E"," ")</f>
        <v> </v>
      </c>
      <c r="M43" s="47" t="str">
        <f>Electives!B147</f>
        <v>b.</v>
      </c>
      <c r="N43" s="47" t="str">
        <f>Electives!C147</f>
        <v>Know boating safety rules</v>
      </c>
      <c r="O43" s="41" t="str">
        <f>IF(Electives!F147="E","E"," ")</f>
        <v> </v>
      </c>
    </row>
    <row r="44" spans="1:15" ht="12.75">
      <c r="A44" s="8" t="str">
        <f>Electives!B128</f>
        <v>18. Outdoor Adventure</v>
      </c>
      <c r="B44" s="41" t="str">
        <f>IF(Electives!F136&gt;0,Electives!F136," ")</f>
        <v> </v>
      </c>
      <c r="D44" s="225"/>
      <c r="E44" s="42"/>
      <c r="F44" s="9" t="str">
        <f>Achievements!$C51</f>
        <v>CC Positive Attitude - Practice</v>
      </c>
      <c r="G44" s="41" t="str">
        <f>IF(Achievements!F51="A","A"," ")</f>
        <v> </v>
      </c>
      <c r="I44" s="47" t="str">
        <f>Electives!B56</f>
        <v>c.</v>
      </c>
      <c r="J44" s="47" t="str">
        <f>Electives!C56</f>
        <v>Make foot racers and use</v>
      </c>
      <c r="K44" s="41" t="str">
        <f>IF(Electives!F56="E","E"," ")</f>
        <v> </v>
      </c>
      <c r="M44" s="47" t="str">
        <f>Electives!B148</f>
        <v>c.</v>
      </c>
      <c r="N44" s="47" t="str">
        <f>Electives!C148</f>
        <v>Earn Archery belt loop</v>
      </c>
      <c r="O44" s="41" t="str">
        <f>IF(Electives!F148="E","E"," ")</f>
        <v> </v>
      </c>
    </row>
    <row r="45" spans="1:15" ht="12.75">
      <c r="A45" s="8" t="str">
        <f>Electives!B137</f>
        <v>19. Fishing</v>
      </c>
      <c r="B45" s="41" t="str">
        <f>IF(Electives!F144&gt;0,Electives!F144," ")</f>
        <v> </v>
      </c>
      <c r="D45" s="225"/>
      <c r="E45" s="41" t="str">
        <f>Achievements!$B52</f>
        <v>b.</v>
      </c>
      <c r="F45" s="9" t="str">
        <f>Achievements!$C52</f>
        <v>Collect ten things</v>
      </c>
      <c r="G45" s="41" t="str">
        <f>IF(Achievements!F52="A","A"," ")</f>
        <v> </v>
      </c>
      <c r="I45" s="2" t="str">
        <f>Electives!B58</f>
        <v>8. Machine Power</v>
      </c>
      <c r="J45" s="39"/>
      <c r="M45" s="47" t="str">
        <f>Electives!B149</f>
        <v>d.</v>
      </c>
      <c r="N45" s="47" t="str">
        <f>Electives!C149</f>
        <v>Safety and courtesy for skiing</v>
      </c>
      <c r="O45" s="41" t="str">
        <f>IF(Electives!F149="E","E"," ")</f>
        <v> </v>
      </c>
    </row>
    <row r="46" spans="1:15" ht="12.75">
      <c r="A46" s="8" t="str">
        <f>Electives!B145</f>
        <v>20. Sports</v>
      </c>
      <c r="B46" s="41" t="str">
        <f>IF(Electives!F161&gt;0,Electives!F161," ")</f>
        <v> </v>
      </c>
      <c r="D46" s="226"/>
      <c r="E46" s="41" t="str">
        <f>Achievements!$B53</f>
        <v>c.</v>
      </c>
      <c r="F46" s="9" t="str">
        <f>Achievements!$C53</f>
        <v>Show and explain collection</v>
      </c>
      <c r="G46" s="41" t="str">
        <f>IF(Achievements!F53="A","A"," ")</f>
        <v> </v>
      </c>
      <c r="I46" s="47" t="str">
        <f>Electives!B59</f>
        <v>a.</v>
      </c>
      <c r="J46" s="47" t="str">
        <f>Electives!C59</f>
        <v>Name 10 kinds of trucks</v>
      </c>
      <c r="K46" s="41" t="str">
        <f>IF(Electives!F59="E","E"," ")</f>
        <v> </v>
      </c>
      <c r="M46" s="47" t="str">
        <f>Electives!B150</f>
        <v>e.</v>
      </c>
      <c r="N46" s="47" t="str">
        <f>Electives!C150</f>
        <v>Go ice skating</v>
      </c>
      <c r="O46" s="41" t="str">
        <f>IF(Electives!F150="E","E"," ")</f>
        <v> </v>
      </c>
    </row>
    <row r="47" spans="1:15" ht="12.75">
      <c r="A47" s="8" t="str">
        <f>Electives!B162</f>
        <v>21. Computers</v>
      </c>
      <c r="B47" s="41" t="str">
        <f>IF(Electives!F166&gt;0,Electives!F166," ")</f>
        <v> </v>
      </c>
      <c r="D47" s="38" t="str">
        <f>Achievements!$B55</f>
        <v>7. Your Living World</v>
      </c>
      <c r="E47" s="38"/>
      <c r="F47" s="38"/>
      <c r="G47" s="36"/>
      <c r="I47" s="47" t="str">
        <f>Electives!B60</f>
        <v>b.</v>
      </c>
      <c r="J47" s="47" t="str">
        <f>Electives!C60</f>
        <v>Job using wheel &amp; axle</v>
      </c>
      <c r="K47" s="41" t="str">
        <f>IF(Electives!F60="E","E"," ")</f>
        <v> </v>
      </c>
      <c r="M47" s="47" t="str">
        <f>Electives!B151</f>
        <v>f.</v>
      </c>
      <c r="N47" s="47" t="str">
        <f>Electives!C151</f>
        <v>Go roller skating</v>
      </c>
      <c r="O47" s="41" t="str">
        <f>IF(Electives!F151="E","E"," ")</f>
        <v> </v>
      </c>
    </row>
    <row r="48" spans="1:15" ht="12.75" customHeight="1">
      <c r="A48" s="8" t="str">
        <f>Electives!B167</f>
        <v>22. Say It Right</v>
      </c>
      <c r="B48" s="41" t="str">
        <f>IF(Electives!F173&gt;0,Electives!F173," ")</f>
        <v> </v>
      </c>
      <c r="D48" s="224" t="s">
        <v>316</v>
      </c>
      <c r="E48" s="45" t="str">
        <f>Achievements!$B56</f>
        <v>a.</v>
      </c>
      <c r="F48" s="9" t="str">
        <f>Achievements!$C56</f>
        <v>CC Respect - Know</v>
      </c>
      <c r="G48" s="41" t="str">
        <f>IF(Achievements!F56="A","A"," ")</f>
        <v> </v>
      </c>
      <c r="I48" s="47" t="str">
        <f>Electives!B61</f>
        <v>c.</v>
      </c>
      <c r="J48" s="47" t="str">
        <f>Electives!C61</f>
        <v>Show how to use a pulley</v>
      </c>
      <c r="K48" s="41" t="str">
        <f>IF(Electives!F61="E","E"," ")</f>
        <v> </v>
      </c>
      <c r="M48" s="47" t="str">
        <f>Electives!B152</f>
        <v>g.</v>
      </c>
      <c r="N48" s="47" t="str">
        <f>Electives!C152</f>
        <v>Go bowling</v>
      </c>
      <c r="O48" s="41" t="str">
        <f>IF(Electives!F152="E","E"," ")</f>
        <v> </v>
      </c>
    </row>
    <row r="49" spans="1:15" ht="12.75" customHeight="1">
      <c r="A49" s="56" t="str">
        <f>Electives!B174</f>
        <v>23. Let's Go Camping</v>
      </c>
      <c r="B49" s="41" t="str">
        <f>IF(Electives!F183&gt;0,Electives!F183," ")</f>
        <v> </v>
      </c>
      <c r="D49" s="225"/>
      <c r="E49" s="46"/>
      <c r="F49" s="9" t="str">
        <f>Achievements!$C57</f>
        <v>CC Respect - Commit</v>
      </c>
      <c r="G49" s="41" t="str">
        <f>IF(Achievements!F57="A","A"," ")</f>
        <v> </v>
      </c>
      <c r="I49" s="47" t="str">
        <f>Electives!B62</f>
        <v>d.</v>
      </c>
      <c r="J49" s="47" t="str">
        <f>Electives!C62</f>
        <v>Make and use a windlass</v>
      </c>
      <c r="K49" s="41" t="str">
        <f>IF(Electives!F62="E","E"," ")</f>
        <v> </v>
      </c>
      <c r="M49" s="47" t="str">
        <f>Electives!B153</f>
        <v>h.</v>
      </c>
      <c r="N49" s="47" t="str">
        <f>Electives!C153</f>
        <v>Track sprinter's start</v>
      </c>
      <c r="O49" s="41" t="str">
        <f>IF(Electives!F153="E","E"," ")</f>
        <v> </v>
      </c>
    </row>
    <row r="50" spans="4:15" ht="12.75">
      <c r="D50" s="225"/>
      <c r="E50" s="42"/>
      <c r="F50" s="9" t="str">
        <f>Achievements!$C58</f>
        <v>CC Respect - Practice</v>
      </c>
      <c r="G50" s="41" t="str">
        <f>IF(Achievements!F58="A","A"," ")</f>
        <v> </v>
      </c>
      <c r="I50" s="2" t="str">
        <f>Electives!B64</f>
        <v>9. Let's Have a Party</v>
      </c>
      <c r="J50" s="39"/>
      <c r="M50" s="47" t="str">
        <f>Electives!B154</f>
        <v>i.</v>
      </c>
      <c r="N50" s="47" t="str">
        <f>Electives!C154</f>
        <v>Standing long jump</v>
      </c>
      <c r="O50" s="41" t="str">
        <f>IF(Electives!F154="E","E"," ")</f>
        <v> </v>
      </c>
    </row>
    <row r="51" spans="4:15" ht="12.75">
      <c r="D51" s="225"/>
      <c r="E51" s="41" t="str">
        <f>Achievements!$B59</f>
        <v>b.</v>
      </c>
      <c r="F51" s="9" t="str">
        <f>Achievements!$C59</f>
        <v>Find out about polution</v>
      </c>
      <c r="G51" s="41" t="str">
        <f>IF(Achievements!F59="A","A"," ")</f>
        <v> </v>
      </c>
      <c r="I51" s="47" t="str">
        <f>Electives!B65</f>
        <v>a.</v>
      </c>
      <c r="J51" s="47" t="str">
        <f>Electives!C65</f>
        <v>Help with a home or den party</v>
      </c>
      <c r="K51" s="41" t="str">
        <f>IF(Electives!F65="E","E"," ")</f>
        <v> </v>
      </c>
      <c r="M51" s="47" t="str">
        <f>Electives!B155</f>
        <v>j.</v>
      </c>
      <c r="N51" s="47" t="str">
        <f>Electives!C155</f>
        <v>Play in a flag football game</v>
      </c>
      <c r="O51" s="41" t="str">
        <f>IF(Electives!F155="E","E"," ")</f>
        <v> </v>
      </c>
    </row>
    <row r="52" spans="4:15" ht="12.75">
      <c r="D52" s="225"/>
      <c r="E52" s="41" t="str">
        <f>Achievements!$B60</f>
        <v>c.</v>
      </c>
      <c r="F52" s="9" t="str">
        <f>Achievements!$C60</f>
        <v>Find out about recycling</v>
      </c>
      <c r="G52" s="41" t="str">
        <f>IF(Achievements!F60="A","A"," ")</f>
        <v> </v>
      </c>
      <c r="I52" s="47" t="str">
        <f>Electives!B66</f>
        <v>b.</v>
      </c>
      <c r="J52" s="47" t="str">
        <f>Electives!C66</f>
        <v>Make a gift or toy and give it</v>
      </c>
      <c r="K52" s="41" t="str">
        <f>IF(Electives!F66="E","E"," ")</f>
        <v> </v>
      </c>
      <c r="M52" s="47" t="str">
        <f>Electives!B156</f>
        <v>k.</v>
      </c>
      <c r="N52" s="47" t="str">
        <f>Electives!C156</f>
        <v>Play in a soccer game</v>
      </c>
      <c r="O52" s="41" t="str">
        <f>IF(Electives!F156="E","E"," ")</f>
        <v> </v>
      </c>
    </row>
    <row r="53" spans="4:15" ht="12.75">
      <c r="D53" s="225"/>
      <c r="E53" s="41" t="str">
        <f>Achievements!$B61</f>
        <v>d.</v>
      </c>
      <c r="F53" s="9" t="str">
        <f>Achievements!$C61</f>
        <v>Pick up litter</v>
      </c>
      <c r="G53" s="41" t="str">
        <f>IF(Achievements!F61="A","A"," ")</f>
        <v> </v>
      </c>
      <c r="I53" s="47" t="str">
        <f>Electives!B67</f>
        <v>c.</v>
      </c>
      <c r="J53" s="47" t="str">
        <f>Electives!C67</f>
        <v>Make a gift or toy and give it</v>
      </c>
      <c r="K53" s="41" t="str">
        <f>IF(Electives!F67="E","E"," ")</f>
        <v> </v>
      </c>
      <c r="M53" s="47" t="str">
        <f>Electives!B157</f>
        <v>l.</v>
      </c>
      <c r="N53" s="47" t="str">
        <f>Electives!C157</f>
        <v>Play in a baseball or softball</v>
      </c>
      <c r="O53" s="41" t="str">
        <f>IF(Electives!F157="E","E"," ")</f>
        <v> </v>
      </c>
    </row>
    <row r="54" spans="4:15" ht="12.75">
      <c r="D54" s="225"/>
      <c r="E54" s="41" t="str">
        <f>Achievements!$B62</f>
        <v>e.</v>
      </c>
      <c r="F54" s="9" t="str">
        <f>Achievements!$C62</f>
        <v>Three stories about ecology</v>
      </c>
      <c r="G54" s="41" t="str">
        <f>IF(Achievements!F62="A","A"," ")</f>
        <v> </v>
      </c>
      <c r="I54" s="2" t="str">
        <f>Electives!B69</f>
        <v>10 American Indian Lore</v>
      </c>
      <c r="J54" s="39"/>
      <c r="M54" s="47" t="str">
        <f>Electives!B158</f>
        <v>m.</v>
      </c>
      <c r="N54" s="47" t="str">
        <f>Electives!C158</f>
        <v>Play in a basketball</v>
      </c>
      <c r="O54" s="41" t="str">
        <f>IF(Electives!F158="E","E"," ")</f>
        <v> </v>
      </c>
    </row>
    <row r="55" spans="4:15" ht="12.75">
      <c r="D55" s="226"/>
      <c r="E55" s="41" t="str">
        <f>Achievements!$B63</f>
        <v>f.</v>
      </c>
      <c r="F55" s="9" t="str">
        <f>Achievements!$C63</f>
        <v>Three ways to save energy</v>
      </c>
      <c r="G55" s="41" t="str">
        <f>IF(Achievements!F63="A","A"," ")</f>
        <v> </v>
      </c>
      <c r="I55" s="47" t="str">
        <f>Electives!B70</f>
        <v>a.</v>
      </c>
      <c r="J55" s="47" t="str">
        <f>Electives!C70</f>
        <v>Read about American indians</v>
      </c>
      <c r="K55" s="41" t="str">
        <f>IF(Electives!F70="E","E"," ")</f>
        <v> </v>
      </c>
      <c r="M55" s="47" t="str">
        <f>Electives!B159</f>
        <v>n.</v>
      </c>
      <c r="N55" s="47" t="str">
        <f>Electives!C159</f>
        <v>BB-gun belt loop</v>
      </c>
      <c r="O55" s="41" t="str">
        <f>IF(Electives!F159="E","E"," ")</f>
        <v> </v>
      </c>
    </row>
    <row r="56" spans="4:15" ht="12.75">
      <c r="D56" s="38" t="str">
        <f>Achievements!$B65</f>
        <v>8. Cooking and Eating</v>
      </c>
      <c r="E56" s="38"/>
      <c r="F56" s="38"/>
      <c r="G56" s="36"/>
      <c r="I56" s="47" t="str">
        <f>Electives!B71</f>
        <v>b.</v>
      </c>
      <c r="J56" s="47" t="str">
        <f>Electives!C71</f>
        <v>Make traditional instrument</v>
      </c>
      <c r="K56" s="41" t="str">
        <f>IF(Electives!F71="E","E"," ")</f>
        <v> </v>
      </c>
      <c r="M56" s="47" t="str">
        <f>Electives!B160</f>
        <v>o.</v>
      </c>
      <c r="N56" s="47" t="str">
        <f>Electives!C160</f>
        <v>4 outdoor physical fitness act.</v>
      </c>
      <c r="O56" s="41" t="str">
        <f>IF(Electives!F160="E","E"," ")</f>
        <v> </v>
      </c>
    </row>
    <row r="57" spans="4:15" ht="12.75" customHeight="1">
      <c r="D57" s="224" t="s">
        <v>316</v>
      </c>
      <c r="E57" s="41" t="str">
        <f>Achievements!$B66</f>
        <v>a.</v>
      </c>
      <c r="F57" s="9" t="str">
        <f>Achievements!$C66</f>
        <v>Food guide pyramid</v>
      </c>
      <c r="G57" s="41" t="str">
        <f>IF(Achievements!F66="A","A"," ")</f>
        <v> </v>
      </c>
      <c r="I57" s="47" t="str">
        <f>Electives!B72</f>
        <v>c.</v>
      </c>
      <c r="J57" s="47" t="str">
        <f>Electives!C72</f>
        <v>Make traditional clothing</v>
      </c>
      <c r="K57" s="41" t="str">
        <f>IF(Electives!F72="E","E"," ")</f>
        <v> </v>
      </c>
      <c r="M57" s="11" t="str">
        <f>Electives!B162</f>
        <v>21. Computers</v>
      </c>
      <c r="N57" s="11"/>
      <c r="O57" s="11"/>
    </row>
    <row r="58" spans="4:15" ht="12.75" customHeight="1">
      <c r="D58" s="225"/>
      <c r="E58" s="41" t="str">
        <f>Achievements!$B67</f>
        <v>b.</v>
      </c>
      <c r="F58" s="9" t="str">
        <f>Achievements!$C67</f>
        <v>Plan family meals</v>
      </c>
      <c r="G58" s="41" t="str">
        <f>IF(Achievements!F67="A","A"," ")</f>
        <v> </v>
      </c>
      <c r="I58" s="47" t="str">
        <f>Electives!B73</f>
        <v>d.</v>
      </c>
      <c r="J58" s="47" t="str">
        <f>Electives!C73</f>
        <v>Make traditional item</v>
      </c>
      <c r="K58" s="41" t="str">
        <f>IF(Electives!F73="E","E"," ")</f>
        <v> </v>
      </c>
      <c r="M58" s="47" t="str">
        <f>Electives!B163</f>
        <v>a.</v>
      </c>
      <c r="N58" s="47" t="str">
        <f>Electives!C163</f>
        <v>Business w/computers</v>
      </c>
      <c r="O58" s="41" t="str">
        <f>IF(Electives!F163="E","E"," ")</f>
        <v> </v>
      </c>
    </row>
    <row r="59" spans="4:15" ht="12.75">
      <c r="D59" s="225"/>
      <c r="E59" s="41" t="str">
        <f>Achievements!$B68</f>
        <v>c.</v>
      </c>
      <c r="F59" s="9" t="str">
        <f>Achievements!$C68</f>
        <v>Fix a meal for your family</v>
      </c>
      <c r="G59" s="41" t="str">
        <f>IF(Achievements!F68="A","A"," ")</f>
        <v> </v>
      </c>
      <c r="I59" s="47" t="str">
        <f>Electives!B74</f>
        <v>e.</v>
      </c>
      <c r="J59" s="47" t="str">
        <f>Electives!C74</f>
        <v>Make a trad house model</v>
      </c>
      <c r="K59" s="41" t="str">
        <f>IF(Electives!F74="E","E"," ")</f>
        <v> </v>
      </c>
      <c r="M59" s="47" t="str">
        <f>Electives!B164</f>
        <v>b.</v>
      </c>
      <c r="N59" s="47" t="str">
        <f>Electives!C164</f>
        <v>Explain a computer program</v>
      </c>
      <c r="O59" s="41" t="str">
        <f>IF(Electives!F164="E","E"," ")</f>
        <v> </v>
      </c>
    </row>
    <row r="60" spans="4:15" ht="12.75">
      <c r="D60" s="225"/>
      <c r="E60" s="41" t="str">
        <f>Achievements!$B69</f>
        <v>d.</v>
      </c>
      <c r="F60" s="9" t="str">
        <f>Achievements!$C69</f>
        <v>Fix your own breakfast</v>
      </c>
      <c r="G60" s="41" t="str">
        <f>IF(Achievements!F69="A","A"," ")</f>
        <v> </v>
      </c>
      <c r="I60" s="47" t="str">
        <f>Electives!B75</f>
        <v>f.</v>
      </c>
      <c r="J60" s="47" t="str">
        <f>Electives!C75</f>
        <v>Learn 12 Am. Ind. pict. words</v>
      </c>
      <c r="K60" s="41" t="str">
        <f>IF(Electives!F75="E","E"," ")</f>
        <v> </v>
      </c>
      <c r="M60" s="47" t="str">
        <f>Electives!B165</f>
        <v>c.</v>
      </c>
      <c r="N60" s="47" t="str">
        <f>Electives!C165</f>
        <v>Describe mouse and CD-ROM</v>
      </c>
      <c r="O60" s="41" t="str">
        <f>IF(Electives!F165="E","E"," ")</f>
        <v> </v>
      </c>
    </row>
    <row r="61" spans="4:15" ht="12.75">
      <c r="D61" s="226"/>
      <c r="E61" s="41" t="str">
        <f>Achievements!$B70</f>
        <v>e.</v>
      </c>
      <c r="F61" s="9" t="str">
        <f>Achievements!$C70</f>
        <v>Plan and fix outdoor meal</v>
      </c>
      <c r="G61" s="41" t="str">
        <f>IF(Achievements!F70="A","A"," ")</f>
        <v> </v>
      </c>
      <c r="I61" s="2" t="str">
        <f>Electives!B77</f>
        <v>11. Sing-Along</v>
      </c>
      <c r="J61" s="39"/>
      <c r="M61" s="11" t="str">
        <f>Electives!B167</f>
        <v>22. Say It Right</v>
      </c>
      <c r="N61" s="11"/>
      <c r="O61" s="11"/>
    </row>
    <row r="62" spans="4:15" ht="12.75">
      <c r="D62" s="38" t="str">
        <f>Achievements!$B72</f>
        <v>9. Be Safe at home and On the Street</v>
      </c>
      <c r="E62" s="38"/>
      <c r="F62" s="38"/>
      <c r="G62" s="36"/>
      <c r="I62" s="47" t="str">
        <f>Electives!B78</f>
        <v>a.</v>
      </c>
      <c r="J62" s="47" t="str">
        <f>Electives!C78</f>
        <v>Learn &amp; sing America</v>
      </c>
      <c r="K62" s="41" t="str">
        <f>IF(Electives!F78="E","E"," ")</f>
        <v> </v>
      </c>
      <c r="M62" s="47" t="str">
        <f>Electives!B168</f>
        <v>a.</v>
      </c>
      <c r="N62" s="47" t="str">
        <f>Electives!C168</f>
        <v>Say "hello" in other language</v>
      </c>
      <c r="O62" s="41" t="str">
        <f>IF(Electives!F168="E","E"," ")</f>
        <v> </v>
      </c>
    </row>
    <row r="63" spans="4:15" ht="12.75" customHeight="1">
      <c r="D63" s="224" t="s">
        <v>316</v>
      </c>
      <c r="E63" s="45" t="str">
        <f>Achievements!$B73</f>
        <v>a.</v>
      </c>
      <c r="F63" s="9" t="str">
        <f>Achievements!$C73</f>
        <v>CC Responsibility - Know</v>
      </c>
      <c r="G63" s="41" t="str">
        <f>IF(Achievements!F73="A","A"," ")</f>
        <v> </v>
      </c>
      <c r="I63" s="47" t="str">
        <f>Electives!B79</f>
        <v>b.</v>
      </c>
      <c r="J63" s="47" t="str">
        <f>Electives!C79</f>
        <v>Learn &amp; sing national anthem</v>
      </c>
      <c r="K63" s="41" t="str">
        <f>IF(Electives!F79="E","E"," ")</f>
        <v> </v>
      </c>
      <c r="M63" s="47" t="str">
        <f>Electives!B169</f>
        <v>b.</v>
      </c>
      <c r="N63" s="47" t="str">
        <f>Electives!C169</f>
        <v>Count to 10 in other language</v>
      </c>
      <c r="O63" s="41" t="str">
        <f>IF(Electives!F169="E","E"," ")</f>
        <v> </v>
      </c>
    </row>
    <row r="64" spans="4:15" ht="12.75" customHeight="1">
      <c r="D64" s="225"/>
      <c r="E64" s="46"/>
      <c r="F64" s="9" t="str">
        <f>Achievements!$C74</f>
        <v>CC Responsibility - Commit</v>
      </c>
      <c r="G64" s="41" t="str">
        <f>IF(Achievements!F74="A","A"," ")</f>
        <v> </v>
      </c>
      <c r="I64" s="47" t="str">
        <f>Electives!B80</f>
        <v>c.</v>
      </c>
      <c r="J64" s="47" t="str">
        <f>Electives!C80</f>
        <v>Learn &amp; sing three cub songs</v>
      </c>
      <c r="K64" s="41" t="str">
        <f>IF(Electives!F80="E","E"," ")</f>
        <v> </v>
      </c>
      <c r="M64" s="47" t="str">
        <f>Electives!B170</f>
        <v>c.</v>
      </c>
      <c r="N64" s="47" t="str">
        <f>Electives!C170</f>
        <v>Tell a short story to den or adult</v>
      </c>
      <c r="O64" s="41" t="str">
        <f>IF(Electives!F170="E","E"," ")</f>
        <v> </v>
      </c>
    </row>
    <row r="65" spans="4:15" ht="12.75">
      <c r="D65" s="225"/>
      <c r="E65" s="42"/>
      <c r="F65" s="9" t="str">
        <f>Achievements!$C75</f>
        <v>CC Responsibility - Practice</v>
      </c>
      <c r="G65" s="41" t="str">
        <f>IF(Achievements!F75="A","A"," ")</f>
        <v> </v>
      </c>
      <c r="I65" s="47" t="str">
        <f>Electives!B81</f>
        <v>d.</v>
      </c>
      <c r="J65" s="47" t="str">
        <f>Electives!C81</f>
        <v>Learn &amp; sing thee hymns</v>
      </c>
      <c r="K65" s="41" t="str">
        <f>IF(Electives!F81="E","E"," ")</f>
        <v> </v>
      </c>
      <c r="M65" s="47" t="str">
        <f>Electives!B171</f>
        <v>d.</v>
      </c>
      <c r="N65" s="47" t="str">
        <f>Electives!C171</f>
        <v>Directions to fire or police statn.</v>
      </c>
      <c r="O65" s="41" t="str">
        <f>IF(Electives!F171="E","E"," ")</f>
        <v> </v>
      </c>
    </row>
    <row r="66" spans="4:15" ht="12.75">
      <c r="D66" s="225"/>
      <c r="E66" s="41" t="str">
        <f>Achievements!$B76</f>
        <v>b.</v>
      </c>
      <c r="F66" s="9" t="str">
        <f>Achievements!$C76</f>
        <v>Check for home hazards</v>
      </c>
      <c r="G66" s="41" t="str">
        <f>IF(Achievements!F76="A","A"," ")</f>
        <v> </v>
      </c>
      <c r="I66" s="47" t="str">
        <f>Electives!B82</f>
        <v>e.</v>
      </c>
      <c r="J66" s="47" t="str">
        <f>Electives!C82</f>
        <v>Learn &amp; sing grace</v>
      </c>
      <c r="K66" s="41" t="str">
        <f>IF(Electives!F82="E","E"," ")</f>
        <v> </v>
      </c>
      <c r="M66" s="47" t="str">
        <f>Electives!B172</f>
        <v>e.</v>
      </c>
      <c r="N66" s="47" t="str">
        <f>Electives!C172</f>
        <v>Invite a boy to join Cubs</v>
      </c>
      <c r="O66" s="41" t="str">
        <f>IF(Electives!F172="E","E"," ")</f>
        <v> </v>
      </c>
    </row>
    <row r="67" spans="4:15" ht="12.75">
      <c r="D67" s="225"/>
      <c r="E67" s="41" t="str">
        <f>Achievements!$B77</f>
        <v>c.</v>
      </c>
      <c r="F67" s="9" t="str">
        <f>Achievements!$C77</f>
        <v>Check for home fire dangers</v>
      </c>
      <c r="G67" s="41" t="str">
        <f>IF(Achievements!F77="A","A"," ")</f>
        <v> </v>
      </c>
      <c r="I67" s="47" t="str">
        <f>Electives!B83</f>
        <v>f.</v>
      </c>
      <c r="J67" s="47" t="str">
        <f>Electives!C83</f>
        <v>Sing a song with your den</v>
      </c>
      <c r="K67" s="41" t="str">
        <f>IF(Electives!F83="E","E"," ")</f>
        <v> </v>
      </c>
      <c r="M67" s="11" t="str">
        <f>Electives!B174</f>
        <v>23. Let's Go Camping</v>
      </c>
      <c r="N67" s="11"/>
      <c r="O67" s="11"/>
    </row>
    <row r="68" spans="4:15" ht="12.75">
      <c r="D68" s="225"/>
      <c r="E68" s="41" t="str">
        <f>Achievements!$B78</f>
        <v>d.</v>
      </c>
      <c r="F68" s="9" t="str">
        <f>Achievements!$C78</f>
        <v>Street and road safety</v>
      </c>
      <c r="G68" s="41" t="str">
        <f>IF(Achievements!F78="A","A"," ")</f>
        <v> </v>
      </c>
      <c r="I68" s="2" t="str">
        <f>Electives!B85</f>
        <v>12. Be an Artist</v>
      </c>
      <c r="J68" s="39"/>
      <c r="M68" s="47" t="str">
        <f>Electives!B175</f>
        <v>a.</v>
      </c>
      <c r="N68" s="47" t="str">
        <f>Electives!C175</f>
        <v>Participate in overnight campout</v>
      </c>
      <c r="O68" s="41" t="str">
        <f>IF(Electives!F175="E","E"," ")</f>
        <v> </v>
      </c>
    </row>
    <row r="69" spans="4:15" ht="12.75">
      <c r="D69" s="226"/>
      <c r="E69" s="41" t="str">
        <f>Achievements!$B79</f>
        <v>e.</v>
      </c>
      <c r="F69" s="9" t="str">
        <f>Achievements!$C79</f>
        <v>Know rules of bike safety</v>
      </c>
      <c r="G69" s="41" t="str">
        <f>IF(Achievements!F79="A","A"," ")</f>
        <v> </v>
      </c>
      <c r="I69" s="47" t="str">
        <f>Electives!B86</f>
        <v>a.</v>
      </c>
      <c r="J69" s="47" t="str">
        <f>Electives!C86</f>
        <v>Freehand sketch</v>
      </c>
      <c r="K69" s="41" t="str">
        <f>IF(Electives!F86="E","E"," ")</f>
        <v> </v>
      </c>
      <c r="M69" s="47" t="str">
        <f>Electives!B176</f>
        <v>b.</v>
      </c>
      <c r="N69" s="47" t="str">
        <f>Electives!C176</f>
        <v>Take care of youself in outdoors</v>
      </c>
      <c r="O69" s="41" t="str">
        <f>IF(Electives!F176="E","E"," ")</f>
        <v> </v>
      </c>
    </row>
    <row r="70" spans="4:15" ht="12.75">
      <c r="D70" s="38" t="str">
        <f>Achievements!$B81</f>
        <v>10. Family Fun</v>
      </c>
      <c r="E70" s="38"/>
      <c r="F70" s="38"/>
      <c r="G70" s="36"/>
      <c r="I70" s="47" t="str">
        <f>Electives!B87</f>
        <v>b.</v>
      </c>
      <c r="J70" s="47" t="str">
        <f>Electives!C87</f>
        <v>Thee step cartoon</v>
      </c>
      <c r="K70" s="41" t="str">
        <f>IF(Electives!F87="E","E"," ")</f>
        <v> </v>
      </c>
      <c r="M70" s="47" t="str">
        <f>Electives!B177</f>
        <v>c.</v>
      </c>
      <c r="N70" s="47" t="str">
        <f>Electives!C177</f>
        <v>Tell what to do if you get lost</v>
      </c>
      <c r="O70" s="41" t="str">
        <f>IF(Electives!F177="E","E"," ")</f>
        <v> </v>
      </c>
    </row>
    <row r="71" spans="4:15" ht="12.75" customHeight="1">
      <c r="D71" s="230" t="s">
        <v>318</v>
      </c>
      <c r="E71" s="45" t="str">
        <f>Achievements!$B82</f>
        <v>a.</v>
      </c>
      <c r="F71" s="9" t="str">
        <f>Achievements!$C82</f>
        <v>CC Cooperation - Know</v>
      </c>
      <c r="G71" s="41" t="str">
        <f>IF(Achievements!F82="A","A"," ")</f>
        <v> </v>
      </c>
      <c r="I71" s="47" t="str">
        <f>Electives!B88</f>
        <v>c.</v>
      </c>
      <c r="J71" s="47" t="str">
        <f>Electives!C88</f>
        <v>Mix primary colors</v>
      </c>
      <c r="K71" s="41" t="str">
        <f>IF(Electives!F88="E","E"," ")</f>
        <v> </v>
      </c>
      <c r="M71" s="47" t="str">
        <f>Electives!B178</f>
        <v>d.</v>
      </c>
      <c r="N71" s="47" t="str">
        <f>Electives!C178</f>
        <v>Explain the buddy system</v>
      </c>
      <c r="O71" s="41" t="str">
        <f>IF(Electives!F178="E","E"," ")</f>
        <v> </v>
      </c>
    </row>
    <row r="72" spans="4:15" ht="12.75" customHeight="1">
      <c r="D72" s="231"/>
      <c r="E72" s="46"/>
      <c r="F72" s="9" t="str">
        <f>Achievements!$C83</f>
        <v>CC Cooperation - Commit</v>
      </c>
      <c r="G72" s="41" t="str">
        <f>IF(Achievements!F83="A","A"," ")</f>
        <v> </v>
      </c>
      <c r="I72" s="47" t="str">
        <f>Electives!B89</f>
        <v>d.</v>
      </c>
      <c r="J72" s="47" t="str">
        <f>Electives!C89</f>
        <v>Draw, paint, or color scenery</v>
      </c>
      <c r="K72" s="41" t="str">
        <f>IF(Electives!F89="E","E"," ")</f>
        <v> </v>
      </c>
      <c r="M72" s="47" t="str">
        <f>Electives!B179</f>
        <v>e.</v>
      </c>
      <c r="N72" s="47" t="str">
        <f>Electives!C179</f>
        <v>Attend day camp in your area</v>
      </c>
      <c r="O72" s="41" t="str">
        <f>IF(Electives!F179="E","E"," ")</f>
        <v> </v>
      </c>
    </row>
    <row r="73" spans="4:15" ht="12.75">
      <c r="D73" s="231"/>
      <c r="E73" s="42"/>
      <c r="F73" s="9" t="str">
        <f>Achievements!$C84</f>
        <v>CC Cooperation - Practice</v>
      </c>
      <c r="G73" s="41" t="str">
        <f>IF(Achievements!F84="A","A"," ")</f>
        <v> </v>
      </c>
      <c r="I73" s="47" t="str">
        <f>Electives!B90</f>
        <v>e.</v>
      </c>
      <c r="J73" s="47" t="str">
        <f>Electives!C90</f>
        <v>Make a stencil pattern</v>
      </c>
      <c r="K73" s="41" t="str">
        <f>IF(Electives!F90="E","E"," ")</f>
        <v> </v>
      </c>
      <c r="M73" s="47" t="str">
        <f>Electives!B180</f>
        <v>f.</v>
      </c>
      <c r="N73" s="47" t="str">
        <f>Electives!C180</f>
        <v>Attend resident camp</v>
      </c>
      <c r="O73" s="41" t="str">
        <f>IF(Electives!F180="E","E"," ")</f>
        <v> </v>
      </c>
    </row>
    <row r="74" spans="4:15" ht="12.75">
      <c r="D74" s="231"/>
      <c r="E74" s="41" t="str">
        <f>Achievements!$B85</f>
        <v>b.</v>
      </c>
      <c r="F74" s="9" t="str">
        <f>Achievements!$C85</f>
        <v>Make a game</v>
      </c>
      <c r="G74" s="41" t="str">
        <f>IF(Achievements!F85="A","A",IF(Achievements!F85="E","E"," "))</f>
        <v> </v>
      </c>
      <c r="I74" s="47" t="str">
        <f>Electives!B91</f>
        <v>f.</v>
      </c>
      <c r="J74" s="47" t="str">
        <f>Electives!C91</f>
        <v>Make a Cub Scout proj. poster</v>
      </c>
      <c r="K74" s="41" t="str">
        <f>IF(Electives!F91="E","E"," ")</f>
        <v> </v>
      </c>
      <c r="M74" s="47" t="str">
        <f>Electives!B181</f>
        <v>g.</v>
      </c>
      <c r="N74" s="47" t="str">
        <f>Electives!C181</f>
        <v>Participate w/den at campfire</v>
      </c>
      <c r="O74" s="41" t="str">
        <f>IF(Electives!F181="E","E"," ")</f>
        <v> </v>
      </c>
    </row>
    <row r="75" spans="4:15" ht="12.75">
      <c r="D75" s="231"/>
      <c r="E75" s="41" t="str">
        <f>Achievements!$B86</f>
        <v>c.</v>
      </c>
      <c r="F75" s="9" t="str">
        <f>Achievements!$C86</f>
        <v>Plan a walk</v>
      </c>
      <c r="G75" s="41" t="str">
        <f>IF(Achievements!F86="A","A",IF(Achievements!F86="E","E"," "))</f>
        <v> </v>
      </c>
      <c r="I75" s="2" t="str">
        <f>Electives!B93</f>
        <v>13. Birds</v>
      </c>
      <c r="J75" s="39"/>
      <c r="M75" s="47" t="str">
        <f>Electives!B182</f>
        <v>h.</v>
      </c>
      <c r="N75" s="47" t="str">
        <f>Electives!C182</f>
        <v>Participate in outdoor worship</v>
      </c>
      <c r="O75" s="41" t="str">
        <f>IF(Electives!F182="E","E"," ")</f>
        <v> </v>
      </c>
    </row>
    <row r="76" spans="4:11" ht="12.75">
      <c r="D76" s="231"/>
      <c r="E76" s="41" t="str">
        <f>Achievements!$B87</f>
        <v>d.</v>
      </c>
      <c r="F76" s="9" t="str">
        <f>Achievements!$C87</f>
        <v>Read a book</v>
      </c>
      <c r="G76" s="41" t="str">
        <f>IF(Achievements!F87="A","A",IF(Achievements!F87="E","E"," "))</f>
        <v> </v>
      </c>
      <c r="I76" s="47" t="str">
        <f>Electives!B94</f>
        <v>a.</v>
      </c>
      <c r="J76" s="47" t="str">
        <f>Electives!C94</f>
        <v>List all birds you see for a week</v>
      </c>
      <c r="K76" s="41" t="str">
        <f>IF(Electives!F94="E","E"," ")</f>
        <v> </v>
      </c>
    </row>
    <row r="77" spans="4:11" ht="12.75">
      <c r="D77" s="231"/>
      <c r="E77" s="41" t="str">
        <f>Achievements!$B88</f>
        <v>e.</v>
      </c>
      <c r="F77" s="9" t="str">
        <f>Achievements!$C88</f>
        <v>Watch TV or listent to radio</v>
      </c>
      <c r="G77" s="41" t="str">
        <f>IF(Achievements!F88="A","A",IF(Achievements!F88="E","E"," "))</f>
        <v> </v>
      </c>
      <c r="I77" s="47" t="str">
        <f>Electives!B95</f>
        <v>b.</v>
      </c>
      <c r="J77" s="47" t="str">
        <f>Electives!C95</f>
        <v>Put out nesting materials</v>
      </c>
      <c r="K77" s="41" t="str">
        <f>IF(Electives!F95="E","E"," ")</f>
        <v> </v>
      </c>
    </row>
    <row r="78" spans="4:11" ht="12.75">
      <c r="D78" s="231"/>
      <c r="E78" s="41" t="str">
        <f>Achievements!$B89</f>
        <v>f.</v>
      </c>
      <c r="F78" s="9" t="str">
        <f>Achievements!$C89</f>
        <v>Concert, play, or live program</v>
      </c>
      <c r="G78" s="41" t="str">
        <f>IF(Achievements!F89="A","A",IF(Achievements!F89="E","E"," "))</f>
        <v> </v>
      </c>
      <c r="I78" s="47" t="str">
        <f>Electives!B96</f>
        <v>c.</v>
      </c>
      <c r="J78" s="47" t="str">
        <f>Electives!C96</f>
        <v>Read a book about birds</v>
      </c>
      <c r="K78" s="41" t="str">
        <f>IF(Electives!F96="E","E"," ")</f>
        <v> </v>
      </c>
    </row>
    <row r="79" spans="4:11" ht="12.75">
      <c r="D79" s="232"/>
      <c r="E79" s="41" t="str">
        <f>Achievements!$B90</f>
        <v>g.</v>
      </c>
      <c r="F79" s="9" t="str">
        <f>Achievements!$C90</f>
        <v>Board game night</v>
      </c>
      <c r="G79" s="41" t="str">
        <f>IF(Achievements!F90="A","A",IF(Achievements!F90="E","E"," "))</f>
        <v> </v>
      </c>
      <c r="I79" s="47" t="str">
        <f>Electives!B97</f>
        <v>d.</v>
      </c>
      <c r="J79" s="47" t="str">
        <f>Electives!C97</f>
        <v>Point out 10 diff't birds</v>
      </c>
      <c r="K79" s="41" t="str">
        <f>IF(Electives!F97="E","E"," ")</f>
        <v> </v>
      </c>
    </row>
    <row r="80" spans="4:14" ht="12.75">
      <c r="D80" s="38" t="str">
        <f>Achievements!$B92</f>
        <v>11. Duty to God</v>
      </c>
      <c r="E80" s="38"/>
      <c r="F80" s="38"/>
      <c r="G80" s="36"/>
      <c r="I80" s="47" t="str">
        <f>Electives!B98</f>
        <v>e.</v>
      </c>
      <c r="J80" s="47" t="str">
        <f>Electives!C98</f>
        <v>Feed wild birds</v>
      </c>
      <c r="K80" s="41" t="str">
        <f>IF(Electives!F98="E","E"," ")</f>
        <v> </v>
      </c>
      <c r="M80" s="39"/>
      <c r="N80" s="39"/>
    </row>
    <row r="81" spans="4:14" ht="12.75" customHeight="1">
      <c r="D81" s="224" t="s">
        <v>316</v>
      </c>
      <c r="E81" s="45" t="str">
        <f>Achievements!$B93</f>
        <v>a.</v>
      </c>
      <c r="F81" s="9" t="str">
        <f>Achievements!$C93</f>
        <v>CC Faith - Know</v>
      </c>
      <c r="G81" s="41" t="str">
        <f>IF(Achievements!F93="A","A"," ")</f>
        <v> </v>
      </c>
      <c r="I81" s="47" t="str">
        <f>Electives!B99</f>
        <v>f.</v>
      </c>
      <c r="J81" s="47" t="str">
        <f>Electives!C99</f>
        <v>Put out a birdhouse</v>
      </c>
      <c r="K81" s="41" t="str">
        <f>IF(Electives!F99="E","E"," ")</f>
        <v> </v>
      </c>
      <c r="M81" s="39"/>
      <c r="N81" s="39"/>
    </row>
    <row r="82" spans="4:14" ht="12.75" customHeight="1">
      <c r="D82" s="225"/>
      <c r="E82" s="46"/>
      <c r="F82" s="9" t="str">
        <f>Achievements!$C94</f>
        <v>CC Faith - Commit</v>
      </c>
      <c r="G82" s="41" t="str">
        <f>IF(Achievements!F94="A","A"," ")</f>
        <v> </v>
      </c>
      <c r="M82" s="39"/>
      <c r="N82" s="39"/>
    </row>
    <row r="83" spans="4:7" ht="12.75">
      <c r="D83" s="225"/>
      <c r="E83" s="42"/>
      <c r="F83" s="9" t="str">
        <f>Achievements!$C95</f>
        <v>CC Faith - Practice</v>
      </c>
      <c r="G83" s="41" t="str">
        <f>IF(Achievements!F95="A","A"," ")</f>
        <v> </v>
      </c>
    </row>
    <row r="84" spans="4:7" ht="12.75">
      <c r="D84" s="225"/>
      <c r="E84" s="41" t="str">
        <f>Achievements!$B96</f>
        <v>b.</v>
      </c>
      <c r="F84" s="9" t="str">
        <f>Achievements!$C96</f>
        <v>Duty to god</v>
      </c>
      <c r="G84" s="41" t="str">
        <f>IF(Achievements!F96="A","A"," ")</f>
        <v> </v>
      </c>
    </row>
    <row r="85" spans="4:7" ht="12.75">
      <c r="D85" s="225"/>
      <c r="E85" s="41" t="str">
        <f>Achievements!$B97</f>
        <v>c.</v>
      </c>
      <c r="F85" s="9" t="str">
        <f>Achievements!$C97</f>
        <v>Two ideas - religious blfs.</v>
      </c>
      <c r="G85" s="41" t="str">
        <f>IF(Achievements!F97="A","A"," ")</f>
        <v> </v>
      </c>
    </row>
    <row r="86" spans="4:7" ht="12.75">
      <c r="D86" s="226"/>
      <c r="E86" s="41" t="str">
        <f>Achievements!$B98</f>
        <v>d.</v>
      </c>
      <c r="F86" s="9" t="str">
        <f>Achievements!$C98</f>
        <v>Help you place of worship</v>
      </c>
      <c r="G86" s="41" t="str">
        <f>IF(Achievements!F98="A","A"," ")</f>
        <v> </v>
      </c>
    </row>
    <row r="87" spans="4:7" ht="12.75">
      <c r="D87" s="38" t="str">
        <f>Achievements!$B100</f>
        <v>12. Making Choices   (do 12a plus any four of 12b thru 12k)</v>
      </c>
      <c r="E87" s="38"/>
      <c r="F87" s="38"/>
      <c r="G87" s="36"/>
    </row>
    <row r="88" spans="4:7" ht="12.75" customHeight="1">
      <c r="D88" s="224" t="s">
        <v>319</v>
      </c>
      <c r="E88" s="45" t="str">
        <f>Achievements!$B101</f>
        <v>a.</v>
      </c>
      <c r="F88" s="9" t="str">
        <f>Achievements!$C101</f>
        <v>CC Courage - Know</v>
      </c>
      <c r="G88" s="41" t="str">
        <f>IF(Achievements!F101="A","A"," ")</f>
        <v> </v>
      </c>
    </row>
    <row r="89" spans="4:7" ht="12.75" customHeight="1">
      <c r="D89" s="225"/>
      <c r="E89" s="46"/>
      <c r="F89" s="9" t="str">
        <f>Achievements!$C102</f>
        <v>CC Courage - Commit</v>
      </c>
      <c r="G89" s="41" t="str">
        <f>IF(Achievements!F102="A","A"," ")</f>
        <v> </v>
      </c>
    </row>
    <row r="90" spans="4:7" ht="12.75">
      <c r="D90" s="225"/>
      <c r="E90" s="42"/>
      <c r="F90" s="9" t="str">
        <f>Achievements!$C103</f>
        <v>CC Courage - Practice</v>
      </c>
      <c r="G90" s="41" t="str">
        <f>IF(Achievements!F103="A","A"," ")</f>
        <v> </v>
      </c>
    </row>
    <row r="91" spans="4:7" ht="12.75">
      <c r="D91" s="225"/>
      <c r="E91" s="41" t="str">
        <f>Achievements!$B104</f>
        <v>b.</v>
      </c>
      <c r="F91" s="9" t="str">
        <f>Achievements!$C104</f>
        <v>Older boy with drugs</v>
      </c>
      <c r="G91" s="41" t="str">
        <f>IF(Achievements!F104="A","A",IF(Achievements!F104="E","E"," "))</f>
        <v> </v>
      </c>
    </row>
    <row r="92" spans="4:10" ht="12.75">
      <c r="D92" s="225"/>
      <c r="E92" s="41" t="str">
        <f>Achievements!$B105</f>
        <v>c.</v>
      </c>
      <c r="F92" s="9" t="str">
        <f>Achievements!$C105</f>
        <v>Home alone phone call</v>
      </c>
      <c r="G92" s="41" t="str">
        <f>IF(Achievements!F105="A","A",IF(Achievements!F105="E","E"," "))</f>
        <v> </v>
      </c>
      <c r="I92" s="39"/>
      <c r="J92" s="39"/>
    </row>
    <row r="93" spans="4:7" ht="12.75">
      <c r="D93" s="225"/>
      <c r="E93" s="41" t="str">
        <f>Achievements!$B106</f>
        <v>d.</v>
      </c>
      <c r="F93" s="9" t="str">
        <f>Achievements!$C106</f>
        <v>Kid with braces on legs</v>
      </c>
      <c r="G93" s="41" t="str">
        <f>IF(Achievements!F106="A","A",IF(Achievements!F106="E","E"," "))</f>
        <v> </v>
      </c>
    </row>
    <row r="94" spans="4:7" ht="12.75">
      <c r="D94" s="225"/>
      <c r="E94" s="41" t="str">
        <f>Achievements!$B107</f>
        <v>e.</v>
      </c>
      <c r="F94" s="9" t="str">
        <f>Achievements!$C107</f>
        <v>Stranger in car</v>
      </c>
      <c r="G94" s="41" t="str">
        <f>IF(Achievements!F107="A","A",IF(Achievements!F107="E","E"," "))</f>
        <v> </v>
      </c>
    </row>
    <row r="95" spans="4:7" ht="12.75">
      <c r="D95" s="225"/>
      <c r="E95" s="41" t="str">
        <f>Achievements!$B108</f>
        <v>f.</v>
      </c>
      <c r="F95" s="9" t="str">
        <f>Achievements!$C108</f>
        <v>Bully demands money</v>
      </c>
      <c r="G95" s="41" t="str">
        <f>IF(Achievements!F108="A","A",IF(Achievements!F108="E","E"," "))</f>
        <v> </v>
      </c>
    </row>
    <row r="96" spans="4:7" ht="12.75">
      <c r="D96" s="225"/>
      <c r="E96" s="41" t="str">
        <f>Achievements!$B109</f>
        <v>g.</v>
      </c>
      <c r="F96" s="9" t="str">
        <f>Achievements!$C109</f>
        <v>Meter reader</v>
      </c>
      <c r="G96" s="41" t="str">
        <f>IF(Achievements!F109="A","A",IF(Achievements!F109="E","E"," "))</f>
        <v> </v>
      </c>
    </row>
    <row r="97" spans="4:7" ht="12.75">
      <c r="D97" s="225"/>
      <c r="E97" s="41" t="str">
        <f>Achievements!$B110</f>
        <v>h.</v>
      </c>
      <c r="F97" s="9" t="str">
        <f>Achievements!$C110</f>
        <v>Burglar at neighbor's</v>
      </c>
      <c r="G97" s="41" t="str">
        <f>IF(Achievements!F110="A","A",IF(Achievements!F110="E","E"," "))</f>
        <v> </v>
      </c>
    </row>
    <row r="98" spans="4:7" ht="12.75">
      <c r="D98" s="225"/>
      <c r="E98" s="41" t="str">
        <f>Achievements!$B111</f>
        <v>i.</v>
      </c>
      <c r="F98" s="9" t="str">
        <f>Achievements!$C111</f>
        <v>Guide dog</v>
      </c>
      <c r="G98" s="41" t="str">
        <f>IF(Achievements!F111="A","A",IF(Achievements!F111="E","E"," "))</f>
        <v> </v>
      </c>
    </row>
    <row r="99" spans="4:7" ht="12.75">
      <c r="D99" s="225"/>
      <c r="E99" s="41" t="str">
        <f>Achievements!$B112</f>
        <v>j.</v>
      </c>
      <c r="F99" s="9" t="str">
        <f>Achievements!$C112</f>
        <v>Steal from a store</v>
      </c>
      <c r="G99" s="41" t="str">
        <f>IF(Achievements!F112="A","A",IF(Achievements!F112="E","E"," "))</f>
        <v> </v>
      </c>
    </row>
    <row r="100" spans="4:7" ht="12.75">
      <c r="D100" s="226"/>
      <c r="E100" s="41" t="str">
        <f>Achievements!$B113</f>
        <v>k.</v>
      </c>
      <c r="F100" s="9" t="str">
        <f>Achievements!$C113</f>
        <v>Elderly woman</v>
      </c>
      <c r="G100" s="41" t="str">
        <f>IF(Achievements!F113="A","A",IF(Achievements!F113="E","E"," "))</f>
        <v> </v>
      </c>
    </row>
    <row r="101" spans="5:7" ht="12.75">
      <c r="E101" s="40"/>
      <c r="F101" s="4"/>
      <c r="G101" s="4"/>
    </row>
    <row r="103" spans="5:7" ht="15.75">
      <c r="E103" s="40"/>
      <c r="F103" s="58"/>
      <c r="G103" s="4"/>
    </row>
    <row r="104" spans="5:7" ht="12.75">
      <c r="E104" s="40"/>
      <c r="F104" s="4"/>
      <c r="G104" s="4"/>
    </row>
    <row r="105" spans="5:7" ht="12.75">
      <c r="E105" s="40"/>
      <c r="F105" s="4"/>
      <c r="G105" s="4"/>
    </row>
    <row r="106" spans="5:7" ht="12.75">
      <c r="E106" s="40"/>
      <c r="F106" s="4"/>
      <c r="G106" s="4"/>
    </row>
    <row r="107" spans="5:7" ht="12.75">
      <c r="E107" s="40"/>
      <c r="F107" s="4"/>
      <c r="G107" s="4"/>
    </row>
  </sheetData>
  <sheetProtection password="CA1D" sheet="1" objects="1" scenarios="1"/>
  <mergeCells count="20">
    <mergeCell ref="D81:D86"/>
    <mergeCell ref="D88:D100"/>
    <mergeCell ref="M14:O14"/>
    <mergeCell ref="M8:O8"/>
    <mergeCell ref="D17:D23"/>
    <mergeCell ref="M18:O18"/>
    <mergeCell ref="D42:D46"/>
    <mergeCell ref="D48:D55"/>
    <mergeCell ref="D57:D61"/>
    <mergeCell ref="D63:D69"/>
    <mergeCell ref="D1:G2"/>
    <mergeCell ref="I1:K2"/>
    <mergeCell ref="M1:O2"/>
    <mergeCell ref="D4:D15"/>
    <mergeCell ref="D3:G3"/>
    <mergeCell ref="D71:D79"/>
    <mergeCell ref="D16:G16"/>
    <mergeCell ref="D25:D27"/>
    <mergeCell ref="D29:D34"/>
    <mergeCell ref="D36:D40"/>
  </mergeCells>
  <printOptions/>
  <pageMargins left="0.5" right="0.5" top="0.5" bottom="0.5" header="0.25" footer="0.25"/>
  <pageSetup fitToHeight="1" fitToWidth="1" horizontalDpi="600" verticalDpi="600" orientation="portrait" scale="56" r:id="rId1"/>
  <headerFooter alignWithMargins="0">
    <oddHeader>&amp;C&amp;"Arial,Bold"&amp;14WolfTrax&amp;12
&amp;D</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O107"/>
  <sheetViews>
    <sheetView showGridLines="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9.140625" defaultRowHeight="12.75"/>
  <cols>
    <col min="1" max="1" width="31.140625" style="0" customWidth="1"/>
    <col min="2" max="2" width="3.8515625" style="0" customWidth="1"/>
    <col min="3" max="3" width="6.421875" style="0" customWidth="1"/>
    <col min="4" max="4" width="2.7109375" style="0" customWidth="1"/>
    <col min="5" max="5" width="2.57421875" style="37" customWidth="1"/>
    <col min="6" max="6" width="29.140625" style="0" customWidth="1"/>
    <col min="7" max="7" width="3.421875" style="0" customWidth="1"/>
    <col min="8" max="8" width="6.421875" style="0" customWidth="1"/>
    <col min="9" max="9" width="2.57421875" style="0" customWidth="1"/>
    <col min="10" max="10" width="28.57421875" style="0" customWidth="1"/>
    <col min="11" max="11" width="3.421875" style="0" customWidth="1"/>
    <col min="12" max="12" width="6.421875" style="0" customWidth="1"/>
    <col min="13" max="13" width="2.57421875" style="0" customWidth="1"/>
    <col min="14" max="14" width="28.57421875" style="0" customWidth="1"/>
    <col min="15" max="15" width="3.421875" style="0" customWidth="1"/>
  </cols>
  <sheetData>
    <row r="1" spans="1:15" ht="20.25">
      <c r="A1" s="49" t="str">
        <f ca="1">RIGHT(CELL("filename",A1),SUM(LEN(CELL("filename",A1))-SEARCH("]",CELL("filename",A1),1)))</f>
        <v>Scout 3</v>
      </c>
      <c r="D1" s="228" t="s">
        <v>250</v>
      </c>
      <c r="E1" s="228"/>
      <c r="F1" s="228"/>
      <c r="G1" s="228"/>
      <c r="I1" s="228" t="s">
        <v>251</v>
      </c>
      <c r="J1" s="228"/>
      <c r="K1" s="228"/>
      <c r="M1" s="228" t="s">
        <v>251</v>
      </c>
      <c r="N1" s="228"/>
      <c r="O1" s="228"/>
    </row>
    <row r="2" spans="4:15" ht="7.5" customHeight="1">
      <c r="D2" s="228"/>
      <c r="E2" s="228"/>
      <c r="F2" s="228"/>
      <c r="G2" s="228"/>
      <c r="I2" s="228"/>
      <c r="J2" s="228"/>
      <c r="K2" s="228"/>
      <c r="M2" s="228"/>
      <c r="N2" s="228"/>
      <c r="O2" s="228"/>
    </row>
    <row r="3" spans="1:14" ht="12.75">
      <c r="A3" s="2" t="s">
        <v>320</v>
      </c>
      <c r="D3" s="229" t="str">
        <f>Achievements!$B5</f>
        <v>1. Feats of Skill</v>
      </c>
      <c r="E3" s="229"/>
      <c r="F3" s="229"/>
      <c r="G3" s="229"/>
      <c r="I3" s="2" t="str">
        <f>Electives!B9</f>
        <v>1. It's a Secret</v>
      </c>
      <c r="J3" s="2"/>
      <c r="M3" s="2" t="str">
        <f>Electives!B101</f>
        <v>14. Pets</v>
      </c>
      <c r="N3" s="39"/>
    </row>
    <row r="4" spans="1:15" ht="12.75">
      <c r="A4" s="50" t="s">
        <v>252</v>
      </c>
      <c r="B4" s="61" t="str">
        <f>IF(COUNTIF(B11:B22,"C")=12,"C",IF(COUNTIF(B11:B22,"P")&gt;0,"P",IF(COUNTIF(B11:B22,"C")&gt;0,"P"," ")))</f>
        <v> </v>
      </c>
      <c r="D4" s="227" t="s">
        <v>317</v>
      </c>
      <c r="E4" s="41" t="str">
        <f>Achievements!$B6</f>
        <v>a.</v>
      </c>
      <c r="F4" s="9" t="str">
        <f>Achievements!$C6</f>
        <v>Play catch</v>
      </c>
      <c r="G4" s="42" t="str">
        <f>IF(Achievements!G6="A","A"," ")</f>
        <v> </v>
      </c>
      <c r="I4" s="47" t="str">
        <f>Electives!B10</f>
        <v>a.</v>
      </c>
      <c r="J4" s="47" t="str">
        <f>Electives!C10</f>
        <v>Use a secret code</v>
      </c>
      <c r="K4" s="41" t="str">
        <f>IF(Electives!G10="E","E"," ")</f>
        <v> </v>
      </c>
      <c r="M4" s="47" t="str">
        <f>Electives!B102</f>
        <v>a.</v>
      </c>
      <c r="N4" s="47" t="str">
        <f>Electives!C102</f>
        <v>Take care of a pet</v>
      </c>
      <c r="O4" s="41" t="str">
        <f>IF(Electives!G102="E","E"," ")</f>
        <v> </v>
      </c>
    </row>
    <row r="5" spans="1:15" ht="12.75">
      <c r="A5" s="51" t="s">
        <v>253</v>
      </c>
      <c r="B5" s="61" t="str">
        <f>IF(Electives!G6&gt;0,Electives!G6," ")</f>
        <v> </v>
      </c>
      <c r="D5" s="227"/>
      <c r="E5" s="41" t="str">
        <f>Achievements!$B7</f>
        <v>b.</v>
      </c>
      <c r="F5" s="9" t="str">
        <f>Achievements!$C7</f>
        <v>Walk a line</v>
      </c>
      <c r="G5" s="42" t="str">
        <f>IF(Achievements!G7="A","A"," ")</f>
        <v> </v>
      </c>
      <c r="I5" s="47" t="str">
        <f>Electives!B11</f>
        <v>b.</v>
      </c>
      <c r="J5" s="47" t="str">
        <f>Electives!C11</f>
        <v>Write in invisible ink</v>
      </c>
      <c r="K5" s="41" t="str">
        <f>IF(Electives!G11="E","E"," ")</f>
        <v> </v>
      </c>
      <c r="M5" s="47" t="str">
        <f>Electives!B103</f>
        <v>b.</v>
      </c>
      <c r="N5" s="47" t="str">
        <f>Electives!C103</f>
        <v>Meet a strange dog</v>
      </c>
      <c r="O5" s="41" t="str">
        <f>IF(Electives!G103="E","E"," ")</f>
        <v> </v>
      </c>
    </row>
    <row r="6" spans="1:15" ht="12.75">
      <c r="A6" s="51" t="s">
        <v>331</v>
      </c>
      <c r="B6" s="61">
        <f>IF(Electives!G6=" ",0,INT(Electives!G6/10))</f>
        <v>0</v>
      </c>
      <c r="D6" s="227"/>
      <c r="E6" s="41" t="str">
        <f>Achievements!$B8</f>
        <v>c.</v>
      </c>
      <c r="F6" s="9" t="str">
        <f>Achievements!$C8</f>
        <v>Front roll</v>
      </c>
      <c r="G6" s="42" t="str">
        <f>IF(Achievements!G8="A","A"," ")</f>
        <v> </v>
      </c>
      <c r="I6" s="47" t="str">
        <f>Electives!B12</f>
        <v>c.</v>
      </c>
      <c r="J6" s="47" t="str">
        <f>Electives!C12</f>
        <v>Sign your name in ASL</v>
      </c>
      <c r="K6" s="41" t="str">
        <f>IF(Electives!G12="E","E"," ")</f>
        <v> </v>
      </c>
      <c r="M6" s="47" t="str">
        <f>Electives!B104</f>
        <v>c.</v>
      </c>
      <c r="N6" s="47" t="str">
        <f>Electives!C104</f>
        <v>Read and report on a pet book</v>
      </c>
      <c r="O6" s="41" t="str">
        <f>IF(Electives!G104="E","E"," ")</f>
        <v> </v>
      </c>
    </row>
    <row r="7" spans="1:15" ht="12.75">
      <c r="A7" s="51" t="s">
        <v>332</v>
      </c>
      <c r="B7" s="62">
        <f>INT(COUNTIF(B11:B22,"C")/3)</f>
        <v>0</v>
      </c>
      <c r="D7" s="227"/>
      <c r="E7" s="41" t="str">
        <f>Achievements!$B9</f>
        <v>d.</v>
      </c>
      <c r="F7" s="9" t="str">
        <f>Achievements!$C9</f>
        <v>Back roll</v>
      </c>
      <c r="G7" s="42" t="str">
        <f>IF(Achievements!G9="A","A"," ")</f>
        <v> </v>
      </c>
      <c r="I7" s="47" t="str">
        <f>Electives!B13</f>
        <v>d.</v>
      </c>
      <c r="J7" s="47" t="str">
        <f>Electives!C13</f>
        <v>Use 12 American Indian sgns</v>
      </c>
      <c r="K7" s="41" t="str">
        <f>IF(Electives!G13="E","E"," ")</f>
        <v> </v>
      </c>
      <c r="M7" s="47" t="str">
        <f>Electives!B105</f>
        <v>d.</v>
      </c>
      <c r="N7" s="47" t="str">
        <f>Electives!C105</f>
        <v>Define rabid and tell what to do</v>
      </c>
      <c r="O7" s="41" t="str">
        <f>IF(Electives!G105="E","E"," ")</f>
        <v> </v>
      </c>
    </row>
    <row r="8" spans="1:15" ht="12.75">
      <c r="A8" s="60"/>
      <c r="B8" s="60"/>
      <c r="D8" s="227"/>
      <c r="E8" s="41" t="str">
        <f>Achievements!$B10</f>
        <v>e.</v>
      </c>
      <c r="F8" s="9" t="str">
        <f>Achievements!$C10</f>
        <v>Falling forward roll</v>
      </c>
      <c r="G8" s="42" t="str">
        <f>IF(Achievements!G10="A","A"," ")</f>
        <v> </v>
      </c>
      <c r="I8" s="2" t="str">
        <f>Electives!B15</f>
        <v>2. Be an Actor</v>
      </c>
      <c r="J8" s="2"/>
      <c r="M8" s="163" t="str">
        <f>Electives!B107</f>
        <v>15. Grow Something</v>
      </c>
      <c r="N8" s="163"/>
      <c r="O8" s="163"/>
    </row>
    <row r="9" spans="1:15" ht="12.75">
      <c r="A9" s="7"/>
      <c r="B9" s="7"/>
      <c r="D9" s="227"/>
      <c r="E9" s="41" t="str">
        <f>Achievements!$B11</f>
        <v>f.</v>
      </c>
      <c r="F9" s="9" t="str">
        <f>Achievements!$C11</f>
        <v>Jump high</v>
      </c>
      <c r="G9" s="42" t="str">
        <f>IF(Achievements!G11="A","A",IF(Achievements!G11="E","E"," "))</f>
        <v> </v>
      </c>
      <c r="I9" s="47" t="str">
        <f>Electives!B16</f>
        <v>a.</v>
      </c>
      <c r="J9" s="47" t="str">
        <f>Electives!C16</f>
        <v>Put on skit w/costumes</v>
      </c>
      <c r="K9" s="41" t="str">
        <f>IF(Electives!G16="E","E"," ")</f>
        <v> </v>
      </c>
      <c r="M9" s="47" t="str">
        <f>Electives!B108</f>
        <v>a.</v>
      </c>
      <c r="N9" s="47" t="str">
        <f>Electives!C108</f>
        <v>Plant and raise box garden</v>
      </c>
      <c r="O9" s="41" t="str">
        <f>IF(Electives!G108="E","E"," ")</f>
        <v> </v>
      </c>
    </row>
    <row r="10" spans="1:15" ht="12.75">
      <c r="A10" s="2" t="s">
        <v>322</v>
      </c>
      <c r="D10" s="227"/>
      <c r="E10" s="41" t="str">
        <f>Achievements!$B12</f>
        <v>g.</v>
      </c>
      <c r="F10" s="9" t="str">
        <f>Achievements!$C12</f>
        <v>Elephant walk, etc.</v>
      </c>
      <c r="G10" s="42" t="str">
        <f>IF(Achievements!G12="A","A",IF(Achievements!G12="E","E"," "))</f>
        <v> </v>
      </c>
      <c r="I10" s="47" t="str">
        <f>Electives!B17</f>
        <v>b.</v>
      </c>
      <c r="J10" s="47" t="str">
        <f>Electives!C17</f>
        <v>Make scenery for a skit</v>
      </c>
      <c r="K10" s="41" t="str">
        <f>IF(Electives!G17="E","E"," ")</f>
        <v> </v>
      </c>
      <c r="M10" s="47" t="str">
        <f>Electives!B109</f>
        <v>b.</v>
      </c>
      <c r="N10" s="47" t="str">
        <f>Electives!C109</f>
        <v>Plant and raise flower bed</v>
      </c>
      <c r="O10" s="41" t="str">
        <f>IF(Electives!G109="E","E"," ")</f>
        <v> </v>
      </c>
    </row>
    <row r="11" spans="1:15" ht="12.75">
      <c r="A11" s="52" t="s">
        <v>254</v>
      </c>
      <c r="B11" s="63" t="str">
        <f>Achievements!G18</f>
        <v> </v>
      </c>
      <c r="D11" s="227"/>
      <c r="E11" s="41" t="str">
        <f>Achievements!$B13</f>
        <v>h.</v>
      </c>
      <c r="F11" s="9" t="str">
        <f>Achievements!$C13</f>
        <v>Swim 25 feet</v>
      </c>
      <c r="G11" s="42" t="str">
        <f>IF(Achievements!G13="A","A",IF(Achievements!G13="E","E"," "))</f>
        <v> </v>
      </c>
      <c r="I11" s="47" t="str">
        <f>Electives!B18</f>
        <v>c.</v>
      </c>
      <c r="J11" s="47" t="str">
        <f>Electives!C18</f>
        <v>Make sound effects for a skit</v>
      </c>
      <c r="K11" s="41" t="str">
        <f>IF(Electives!G18="E","E"," ")</f>
        <v> </v>
      </c>
      <c r="M11" s="47" t="str">
        <f>Electives!B110</f>
        <v>c.</v>
      </c>
      <c r="N11" s="47" t="str">
        <f>Electives!C110</f>
        <v>Grow a plant indoors</v>
      </c>
      <c r="O11" s="41" t="str">
        <f>IF(Electives!G110="E","E"," ")</f>
        <v> </v>
      </c>
    </row>
    <row r="12" spans="1:15" ht="12.75">
      <c r="A12" s="53" t="s">
        <v>255</v>
      </c>
      <c r="B12" s="63" t="str">
        <f>Achievements!G27</f>
        <v> </v>
      </c>
      <c r="D12" s="227"/>
      <c r="E12" s="41" t="str">
        <f>Achievements!$B14</f>
        <v>i.</v>
      </c>
      <c r="F12" s="9" t="str">
        <f>Achievements!$C14</f>
        <v>Tread water</v>
      </c>
      <c r="G12" s="42" t="str">
        <f>IF(Achievements!G14="A","A",IF(Achievements!G14="E","E"," "))</f>
        <v> </v>
      </c>
      <c r="I12" s="47" t="str">
        <f>Electives!B19</f>
        <v>d.</v>
      </c>
      <c r="J12" s="47" t="str">
        <f>Electives!C19</f>
        <v>Be the announcer for a skit</v>
      </c>
      <c r="K12" s="41" t="str">
        <f>IF(Electives!G19="E","E"," ")</f>
        <v> </v>
      </c>
      <c r="M12" s="47" t="str">
        <f>Electives!B111</f>
        <v>d.</v>
      </c>
      <c r="N12" s="47" t="str">
        <f>Electives!C111</f>
        <v>Plant &amp; raise vegetables</v>
      </c>
      <c r="O12" s="41" t="str">
        <f>IF(Electives!G111="E","E"," ")</f>
        <v> </v>
      </c>
    </row>
    <row r="13" spans="1:15" ht="12.75">
      <c r="A13" s="53" t="s">
        <v>256</v>
      </c>
      <c r="B13" s="63" t="str">
        <f>Achievements!G32</f>
        <v> </v>
      </c>
      <c r="D13" s="227"/>
      <c r="E13" s="41" t="str">
        <f>Achievements!$B15</f>
        <v>j.</v>
      </c>
      <c r="F13" s="9" t="str">
        <f>Achievements!$C15</f>
        <v>Basketball passes</v>
      </c>
      <c r="G13" s="42" t="str">
        <f>IF(Achievements!G15="A","A",IF(Achievements!G15="E","E"," "))</f>
        <v> </v>
      </c>
      <c r="I13" s="47" t="str">
        <f>Electives!B20</f>
        <v>e.</v>
      </c>
      <c r="J13" s="47" t="str">
        <f>Electives!C20</f>
        <v>Make paper sack mask for skit</v>
      </c>
      <c r="K13" s="41" t="str">
        <f>IF(Electives!G20="E","E"," ")</f>
        <v> </v>
      </c>
      <c r="M13" s="47" t="str">
        <f>Electives!B112</f>
        <v>e.</v>
      </c>
      <c r="N13" s="47" t="str">
        <f>Electives!C112</f>
        <v>Visit botanical garden in area</v>
      </c>
      <c r="O13" s="41" t="str">
        <f>IF(Electives!G112="E","E"," ")</f>
        <v> </v>
      </c>
    </row>
    <row r="14" spans="1:15" ht="12.75">
      <c r="A14" s="53" t="s">
        <v>263</v>
      </c>
      <c r="B14" s="63" t="str">
        <f>Achievements!G40</f>
        <v> </v>
      </c>
      <c r="D14" s="227"/>
      <c r="E14" s="41" t="str">
        <f>Achievements!$B16</f>
        <v>k.</v>
      </c>
      <c r="F14" s="9" t="str">
        <f>Achievements!$C16</f>
        <v>Frog stand</v>
      </c>
      <c r="G14" s="42" t="str">
        <f>IF(Achievements!G16="A","A",IF(Achievements!G16="E","E"," "))</f>
        <v> </v>
      </c>
      <c r="I14" s="2" t="str">
        <f>Electives!B22</f>
        <v>3. Make it Yourself</v>
      </c>
      <c r="J14" s="2"/>
      <c r="M14" s="163" t="str">
        <f>Electives!B114</f>
        <v>16. Family Alert</v>
      </c>
      <c r="N14" s="163"/>
      <c r="O14" s="163"/>
    </row>
    <row r="15" spans="1:15" ht="12.75">
      <c r="A15" s="53" t="s">
        <v>264</v>
      </c>
      <c r="B15" s="63" t="str">
        <f>Achievements!G47</f>
        <v> </v>
      </c>
      <c r="D15" s="227"/>
      <c r="E15" s="41" t="str">
        <f>Achievements!$B17</f>
        <v>l.</v>
      </c>
      <c r="F15" s="9" t="str">
        <f>Achievements!$C17</f>
        <v>Run or Jog 5 min</v>
      </c>
      <c r="G15" s="42" t="str">
        <f>IF(Achievements!G17="A","A",IF(Achievements!G17="E","E"," "))</f>
        <v> </v>
      </c>
      <c r="I15" s="47" t="str">
        <f>Electives!B23</f>
        <v>a.</v>
      </c>
      <c r="J15" s="47" t="str">
        <f>Electives!C23</f>
        <v>Make something useful</v>
      </c>
      <c r="K15" s="41" t="str">
        <f>IF(Electives!G23="E","E"," ")</f>
        <v> </v>
      </c>
      <c r="M15" s="47" t="str">
        <f>Electives!B115</f>
        <v>a.</v>
      </c>
      <c r="N15" s="47" t="str">
        <f>Electives!C115</f>
        <v>Family talk about emergencies</v>
      </c>
      <c r="O15" s="41" t="str">
        <f>IF(Electives!G115="E","E"," ")</f>
        <v> </v>
      </c>
    </row>
    <row r="16" spans="1:15" ht="12.75">
      <c r="A16" s="53" t="s">
        <v>257</v>
      </c>
      <c r="B16" s="63" t="str">
        <f>Achievements!G54</f>
        <v> </v>
      </c>
      <c r="D16" s="233" t="str">
        <f>Achievements!$B19</f>
        <v>2. Your Flag</v>
      </c>
      <c r="E16" s="233"/>
      <c r="F16" s="233"/>
      <c r="G16" s="233"/>
      <c r="I16" s="47" t="str">
        <f>Electives!B24</f>
        <v>b.</v>
      </c>
      <c r="J16" s="47" t="str">
        <f>Electives!C24</f>
        <v>Stretch your hand</v>
      </c>
      <c r="K16" s="41" t="str">
        <f>IF(Electives!G24="E","E"," ")</f>
        <v> </v>
      </c>
      <c r="M16" s="47" t="str">
        <f>Electives!B116</f>
        <v>b.</v>
      </c>
      <c r="N16" s="47" t="str">
        <f>Electives!C116</f>
        <v>Safe water - purify water</v>
      </c>
      <c r="O16" s="41" t="str">
        <f>IF(Electives!G116="E","E"," ")</f>
        <v> </v>
      </c>
    </row>
    <row r="17" spans="1:15" ht="12.75">
      <c r="A17" s="53" t="s">
        <v>258</v>
      </c>
      <c r="B17" s="63" t="str">
        <f>Achievements!G64</f>
        <v> </v>
      </c>
      <c r="D17" s="227" t="s">
        <v>316</v>
      </c>
      <c r="E17" s="41" t="str">
        <f>Achievements!$B20</f>
        <v>a.</v>
      </c>
      <c r="F17" s="9" t="str">
        <f>Achievements!$C20</f>
        <v>Pledge of allegiance</v>
      </c>
      <c r="G17" s="42" t="str">
        <f>IF(Achievements!G20="A","A"," ")</f>
        <v> </v>
      </c>
      <c r="I17" s="47" t="str">
        <f>Electives!B25</f>
        <v>c.</v>
      </c>
      <c r="J17" s="47" t="str">
        <f>Electives!C25</f>
        <v>Make a bench fork</v>
      </c>
      <c r="K17" s="41" t="str">
        <f>IF(Electives!G25="E","E"," ")</f>
        <v> </v>
      </c>
      <c r="M17" s="48" t="str">
        <f>Electives!B117</f>
        <v>c.</v>
      </c>
      <c r="N17" s="48" t="str">
        <f>Electives!C117</f>
        <v>First aid supplies &amp; kit</v>
      </c>
      <c r="O17" s="41" t="str">
        <f>IF(Electives!G117="E","E"," ")</f>
        <v> </v>
      </c>
    </row>
    <row r="18" spans="1:15" ht="12.75">
      <c r="A18" s="53" t="s">
        <v>259</v>
      </c>
      <c r="B18" s="63" t="str">
        <f>Achievements!G71</f>
        <v> </v>
      </c>
      <c r="D18" s="227"/>
      <c r="E18" s="41" t="str">
        <f>Achievements!$B21</f>
        <v>b.</v>
      </c>
      <c r="F18" s="9" t="str">
        <f>Achievements!$C21</f>
        <v>Lead flag ceremony</v>
      </c>
      <c r="G18" s="42" t="str">
        <f>IF(Achievements!G21="A","A"," ")</f>
        <v> </v>
      </c>
      <c r="I18" s="47" t="str">
        <f>Electives!B26</f>
        <v>d.</v>
      </c>
      <c r="J18" s="47" t="str">
        <f>Electives!C26</f>
        <v>Make a door stop</v>
      </c>
      <c r="K18" s="41" t="str">
        <f>IF(Electives!G26="E","E"," ")</f>
        <v> </v>
      </c>
      <c r="M18" s="163" t="str">
        <f>Electives!B119</f>
        <v>17. Tie It Right</v>
      </c>
      <c r="N18" s="163"/>
      <c r="O18" s="163"/>
    </row>
    <row r="19" spans="1:15" ht="12.75">
      <c r="A19" s="53" t="s">
        <v>265</v>
      </c>
      <c r="B19" s="63" t="str">
        <f>Achievements!G80</f>
        <v> </v>
      </c>
      <c r="D19" s="227"/>
      <c r="E19" s="41" t="str">
        <f>Achievements!$B22</f>
        <v>c.</v>
      </c>
      <c r="F19" s="9" t="str">
        <f>Achievements!$C22</f>
        <v>Respect and care for flag</v>
      </c>
      <c r="G19" s="42" t="str">
        <f>IF(Achievements!G22="A","A"," ")</f>
        <v> </v>
      </c>
      <c r="I19" s="47" t="str">
        <f>Electives!B27</f>
        <v>e.</v>
      </c>
      <c r="J19" s="47" t="str">
        <f>Electives!C27</f>
        <v>Make something else</v>
      </c>
      <c r="K19" s="41" t="str">
        <f>IF(Electives!G27="E","E"," ")</f>
        <v> </v>
      </c>
      <c r="M19" s="47" t="str">
        <f>Electives!B120</f>
        <v>a.</v>
      </c>
      <c r="N19" s="47" t="str">
        <f>Electives!C120</f>
        <v>Overhand knot &amp; square knot</v>
      </c>
      <c r="O19" s="41" t="str">
        <f>IF(Electives!G120="E","E"," ")</f>
        <v> </v>
      </c>
    </row>
    <row r="20" spans="1:15" ht="12.75">
      <c r="A20" s="53" t="s">
        <v>260</v>
      </c>
      <c r="B20" s="63" t="str">
        <f>Achievements!G91</f>
        <v> </v>
      </c>
      <c r="D20" s="227"/>
      <c r="E20" s="41" t="str">
        <f>Achievements!$B23</f>
        <v>d.</v>
      </c>
      <c r="F20" s="9" t="str">
        <f>Achievements!$C23</f>
        <v>State Flag</v>
      </c>
      <c r="G20" s="42" t="str">
        <f>IF(Achievements!G23="A","A"," ")</f>
        <v> </v>
      </c>
      <c r="I20" s="2" t="str">
        <f>Electives!B29</f>
        <v>4. Play a Game</v>
      </c>
      <c r="J20" s="2"/>
      <c r="M20" s="47" t="str">
        <f>Electives!B121</f>
        <v>b.</v>
      </c>
      <c r="N20" s="47" t="str">
        <f>Electives!C121</f>
        <v>Tie shoelaces</v>
      </c>
      <c r="O20" s="41" t="str">
        <f>IF(Electives!G121="E","E"," ")</f>
        <v> </v>
      </c>
    </row>
    <row r="21" spans="1:15" ht="12.75">
      <c r="A21" s="53" t="s">
        <v>261</v>
      </c>
      <c r="B21" s="63" t="str">
        <f>Achievements!G99</f>
        <v> </v>
      </c>
      <c r="D21" s="227"/>
      <c r="E21" s="41" t="str">
        <f>Achievements!$B24</f>
        <v>e.</v>
      </c>
      <c r="F21" s="9" t="str">
        <f>Achievements!$C24</f>
        <v>Raise flag</v>
      </c>
      <c r="G21" s="42" t="str">
        <f>IF(Achievements!G24="A","A"," ")</f>
        <v> </v>
      </c>
      <c r="I21" s="47" t="str">
        <f>Electives!B30</f>
        <v>a.</v>
      </c>
      <c r="J21" s="47" t="str">
        <f>Electives!C30</f>
        <v>Play pie-tin washer toss</v>
      </c>
      <c r="K21" s="41" t="str">
        <f>IF(Electives!G30="E","E"," ")</f>
        <v> </v>
      </c>
      <c r="M21" s="47" t="str">
        <f>Electives!B122</f>
        <v>c.</v>
      </c>
      <c r="N21" s="47" t="str">
        <f>Electives!C122</f>
        <v>Wrap and tie a package</v>
      </c>
      <c r="O21" s="41" t="str">
        <f>IF(Electives!G122="E","E"," ")</f>
        <v> </v>
      </c>
    </row>
    <row r="22" spans="1:15" ht="12.75">
      <c r="A22" s="53" t="s">
        <v>262</v>
      </c>
      <c r="B22" s="64" t="str">
        <f>Achievements!G114</f>
        <v> </v>
      </c>
      <c r="D22" s="227"/>
      <c r="E22" s="41" t="str">
        <f>Achievements!$B25</f>
        <v>f.</v>
      </c>
      <c r="F22" s="9" t="str">
        <f>Achievements!$C25</f>
        <v>Outdoor flag ceremony</v>
      </c>
      <c r="G22" s="42" t="str">
        <f>IF(Achievements!G25="A","A"," ")</f>
        <v> </v>
      </c>
      <c r="I22" s="47" t="str">
        <f>Electives!B31</f>
        <v>b.</v>
      </c>
      <c r="J22" s="47" t="str">
        <f>Electives!C31</f>
        <v>Play marble sharpshooter</v>
      </c>
      <c r="K22" s="41" t="str">
        <f>IF(Electives!G31="E","E"," ")</f>
        <v> </v>
      </c>
      <c r="M22" s="47" t="str">
        <f>Electives!B123</f>
        <v>d.</v>
      </c>
      <c r="N22" s="47" t="str">
        <f>Electives!C123</f>
        <v>Tie a stack of newspapers</v>
      </c>
      <c r="O22" s="41" t="str">
        <f>IF(Electives!G123="E","E"," ")</f>
        <v> </v>
      </c>
    </row>
    <row r="23" spans="1:15" ht="12.75">
      <c r="A23" s="54" t="s">
        <v>330</v>
      </c>
      <c r="B23" s="63" t="str">
        <f>IF(Electives!G8&gt;0,Electives!G8," ")</f>
        <v> </v>
      </c>
      <c r="D23" s="227"/>
      <c r="E23" s="41" t="str">
        <f>Achievements!$B26</f>
        <v>g.</v>
      </c>
      <c r="F23" s="9" t="str">
        <f>Achievements!$C26</f>
        <v>Fold US Flag</v>
      </c>
      <c r="G23" s="42" t="str">
        <f>IF(Achievements!G26="A","A"," ")</f>
        <v> </v>
      </c>
      <c r="I23" s="47" t="str">
        <f>Electives!B32</f>
        <v>c.</v>
      </c>
      <c r="J23" s="47" t="str">
        <f>Electives!C32</f>
        <v>Play ring toss</v>
      </c>
      <c r="K23" s="41" t="str">
        <f>IF(Electives!G32="E","E"," ")</f>
        <v> </v>
      </c>
      <c r="M23" s="47" t="str">
        <f>Electives!B124</f>
        <v>e.</v>
      </c>
      <c r="N23" s="47" t="str">
        <f>Electives!C124</f>
        <v>Tie two cords with overhand</v>
      </c>
      <c r="O23" s="41" t="str">
        <f>IF(Electives!G124="E","E"," ")</f>
        <v> </v>
      </c>
    </row>
    <row r="24" spans="4:15" ht="12.75">
      <c r="D24" s="44" t="str">
        <f>Achievements!$B28</f>
        <v>3. Keep Your Body Healthy</v>
      </c>
      <c r="E24" s="44"/>
      <c r="F24" s="44"/>
      <c r="G24" s="44"/>
      <c r="I24" s="47" t="str">
        <f>Electives!B33</f>
        <v>d.</v>
      </c>
      <c r="J24" s="47" t="str">
        <f>Electives!C33</f>
        <v>Play beanbag toss</v>
      </c>
      <c r="K24" s="41" t="str">
        <f>IF(Electives!G33="E","E"," ")</f>
        <v> </v>
      </c>
      <c r="M24" s="47" t="str">
        <f>Electives!B125</f>
        <v>f.</v>
      </c>
      <c r="N24" s="47" t="str">
        <f>Electives!C125</f>
        <v>Tie a necktie</v>
      </c>
      <c r="O24" s="41" t="str">
        <f>IF(Electives!G125="E","E"," ")</f>
        <v> </v>
      </c>
    </row>
    <row r="25" spans="4:15" ht="12.75" customHeight="1">
      <c r="D25" s="224" t="s">
        <v>316</v>
      </c>
      <c r="E25" s="41" t="str">
        <f>Achievements!$B29</f>
        <v>a.</v>
      </c>
      <c r="F25" s="9" t="str">
        <f>Achievements!$C29</f>
        <v>Track health habits</v>
      </c>
      <c r="G25" s="42" t="str">
        <f>IF(Achievements!G29="A","A"," ")</f>
        <v> </v>
      </c>
      <c r="I25" s="47" t="str">
        <f>Electives!B34</f>
        <v>e.</v>
      </c>
      <c r="J25" s="47" t="str">
        <f>Electives!C34</f>
        <v>Play a game of marbles</v>
      </c>
      <c r="K25" s="41" t="str">
        <f>IF(Electives!G34="E","E"," ")</f>
        <v> </v>
      </c>
      <c r="M25" s="47" t="str">
        <f>Electives!B126</f>
        <v>g.</v>
      </c>
      <c r="N25" s="47" t="str">
        <f>Electives!C126</f>
        <v>Wrap ends of a rope with tape</v>
      </c>
      <c r="O25" s="41" t="str">
        <f>IF(Electives!G126="E","E"," ")</f>
        <v> </v>
      </c>
    </row>
    <row r="26" spans="1:15" ht="12.75" customHeight="1">
      <c r="A26" s="57" t="s">
        <v>321</v>
      </c>
      <c r="B26" s="4"/>
      <c r="D26" s="225"/>
      <c r="E26" s="41" t="str">
        <f>Achievements!$B30</f>
        <v>b.</v>
      </c>
      <c r="F26" s="9" t="str">
        <f>Achievements!$C30</f>
        <v>Stop spread of colds</v>
      </c>
      <c r="G26" s="42" t="str">
        <f>IF(Achievements!G30="A","A"," ")</f>
        <v> </v>
      </c>
      <c r="I26" s="47" t="str">
        <f>Electives!B35</f>
        <v>f.</v>
      </c>
      <c r="J26" s="47" t="str">
        <f>Electives!C35</f>
        <v>Play large group game</v>
      </c>
      <c r="K26" s="41" t="str">
        <f>IF(Electives!G35="E","E"," ")</f>
        <v> </v>
      </c>
      <c r="M26" s="11" t="str">
        <f>Electives!B128</f>
        <v>18. Outdoor Adventure</v>
      </c>
      <c r="N26" s="11"/>
      <c r="O26" s="11"/>
    </row>
    <row r="27" spans="1:15" ht="12.75">
      <c r="A27" s="55" t="str">
        <f>Electives!B9</f>
        <v>1. It's a Secret</v>
      </c>
      <c r="B27" s="41" t="str">
        <f>IF(Electives!G14&gt;0,Electives!G14," ")</f>
        <v> </v>
      </c>
      <c r="D27" s="226"/>
      <c r="E27" s="41" t="str">
        <f>Achievements!$B31</f>
        <v>c.</v>
      </c>
      <c r="F27" s="9" t="str">
        <f>Achievements!$C31</f>
        <v>Cut on your finger</v>
      </c>
      <c r="G27" s="42" t="str">
        <f>IF(Achievements!G31="A","A"," ")</f>
        <v> </v>
      </c>
      <c r="I27" s="2" t="str">
        <f>Electives!B37</f>
        <v>5. Spare Time Fun</v>
      </c>
      <c r="J27" s="39"/>
      <c r="M27" s="47" t="str">
        <f>Electives!B129</f>
        <v>a.</v>
      </c>
      <c r="N27" s="47" t="str">
        <f>Electives!C129</f>
        <v>Plan &amp; hold family or den picnic</v>
      </c>
      <c r="O27" s="41" t="str">
        <f>IF(Electives!G129="E","E"," ")</f>
        <v> </v>
      </c>
    </row>
    <row r="28" spans="1:15" ht="12.75">
      <c r="A28" s="8" t="str">
        <f>Electives!B15</f>
        <v>2. Be an Actor</v>
      </c>
      <c r="B28" s="41" t="str">
        <f>IF(Electives!G21&gt;0,Electives!G21," ")</f>
        <v> </v>
      </c>
      <c r="D28" s="44" t="str">
        <f>Achievements!$B33</f>
        <v>4. Know Your Home and Community</v>
      </c>
      <c r="E28" s="44"/>
      <c r="F28" s="44"/>
      <c r="G28" s="44"/>
      <c r="I28" s="47" t="str">
        <f>Electives!B38</f>
        <v>a.</v>
      </c>
      <c r="J28" s="47" t="str">
        <f>Electives!C38</f>
        <v>Kite flying safety rules</v>
      </c>
      <c r="K28" s="41" t="str">
        <f>IF(Electives!G38="E","E"," ")</f>
        <v> </v>
      </c>
      <c r="M28" s="47" t="str">
        <f>Electives!B130</f>
        <v>b.</v>
      </c>
      <c r="N28" s="47" t="str">
        <f>Electives!C130</f>
        <v>Plan &amp; run family or den outing</v>
      </c>
      <c r="O28" s="41" t="str">
        <f>IF(Electives!G130="E","E"," ")</f>
        <v> </v>
      </c>
    </row>
    <row r="29" spans="1:15" ht="12.75" customHeight="1">
      <c r="A29" s="8" t="str">
        <f>Electives!B22</f>
        <v>3. Make it Yourself</v>
      </c>
      <c r="B29" s="65" t="str">
        <f>IF(Electives!G28&gt;0,Electives!G28," ")</f>
        <v> </v>
      </c>
      <c r="D29" s="224" t="s">
        <v>316</v>
      </c>
      <c r="E29" s="42" t="str">
        <f>Achievements!$B34</f>
        <v>a.</v>
      </c>
      <c r="F29" s="43" t="str">
        <f>Achievements!$C34</f>
        <v>Emergency Numbers</v>
      </c>
      <c r="G29" s="42" t="str">
        <f>IF(Achievements!G34="A","A"," ")</f>
        <v> </v>
      </c>
      <c r="I29" s="47" t="str">
        <f>Electives!B39</f>
        <v>b.</v>
      </c>
      <c r="J29" s="47" t="str">
        <f>Electives!C39</f>
        <v>Make &amp; fly a paper bag kite</v>
      </c>
      <c r="K29" s="41" t="str">
        <f>IF(Electives!G39="E","E"," ")</f>
        <v> </v>
      </c>
      <c r="M29" s="47" t="str">
        <f>Electives!B131</f>
        <v>c.</v>
      </c>
      <c r="N29" s="47" t="str">
        <f>Electives!C131</f>
        <v>Play &amp; lay a treasure hunt</v>
      </c>
      <c r="O29" s="41" t="str">
        <f>IF(Electives!G131="E","E"," ")</f>
        <v> </v>
      </c>
    </row>
    <row r="30" spans="1:15" ht="12.75" customHeight="1">
      <c r="A30" s="8" t="str">
        <f>Electives!B29</f>
        <v>4. Play a Game</v>
      </c>
      <c r="B30" s="41" t="str">
        <f>IF(Electives!G36&gt;0,Electives!G36," ")</f>
        <v> </v>
      </c>
      <c r="D30" s="225"/>
      <c r="E30" s="41" t="str">
        <f>Achievements!$B35</f>
        <v>b.</v>
      </c>
      <c r="F30" s="9" t="str">
        <f>Achievements!$C35</f>
        <v>Stranger at door</v>
      </c>
      <c r="G30" s="42" t="str">
        <f>IF(Achievements!G35="A","A"," ")</f>
        <v> </v>
      </c>
      <c r="I30" s="47" t="str">
        <f>Electives!B40</f>
        <v>c.</v>
      </c>
      <c r="J30" s="47" t="str">
        <f>Electives!C40</f>
        <v>Make &amp; fly a two-stick kite</v>
      </c>
      <c r="K30" s="41" t="str">
        <f>IF(Electives!G40="E","E"," ")</f>
        <v> </v>
      </c>
      <c r="M30" s="47" t="str">
        <f>Electives!B132</f>
        <v>d.</v>
      </c>
      <c r="N30" s="47" t="str">
        <f>Electives!C132</f>
        <v>Plan &amp; lay out obstacle race</v>
      </c>
      <c r="O30" s="41" t="str">
        <f>IF(Electives!G132="E","E"," ")</f>
        <v> </v>
      </c>
    </row>
    <row r="31" spans="1:15" ht="12.75">
      <c r="A31" s="8" t="str">
        <f>Electives!B37</f>
        <v>5. Spare Time Fun</v>
      </c>
      <c r="B31" s="41" t="str">
        <f>IF(Electives!G47&gt;0,Electives!G47," ")</f>
        <v> </v>
      </c>
      <c r="D31" s="225"/>
      <c r="E31" s="41" t="str">
        <f>Achievements!$B36</f>
        <v>c.</v>
      </c>
      <c r="F31" s="9" t="str">
        <f>Achievements!$C36</f>
        <v>Phone etiquette</v>
      </c>
      <c r="G31" s="42" t="str">
        <f>IF(Achievements!G36="A","A"," ")</f>
        <v> </v>
      </c>
      <c r="I31" s="47" t="str">
        <f>Electives!B41</f>
        <v>d.</v>
      </c>
      <c r="J31" s="47" t="str">
        <f>Electives!C41</f>
        <v>Make &amp; fly a three-stick kite</v>
      </c>
      <c r="K31" s="41" t="str">
        <f>IF(Electives!G41="E","E"," ")</f>
        <v> </v>
      </c>
      <c r="M31" s="47" t="str">
        <f>Electives!B133</f>
        <v>e.</v>
      </c>
      <c r="N31" s="47" t="str">
        <f>Electives!C133</f>
        <v>Plan &amp; lay out adventure trail</v>
      </c>
      <c r="O31" s="41" t="str">
        <f>IF(Electives!G133="E","E"," ")</f>
        <v> </v>
      </c>
    </row>
    <row r="32" spans="1:15" ht="12.75">
      <c r="A32" s="8" t="str">
        <f>Electives!B48</f>
        <v>6. Books, Books, Books</v>
      </c>
      <c r="B32" s="41" t="str">
        <f>IF(Electives!G52&gt;0,Electives!G52," ")</f>
        <v> </v>
      </c>
      <c r="D32" s="225"/>
      <c r="E32" s="41" t="str">
        <f>Achievements!$B37</f>
        <v>d.</v>
      </c>
      <c r="F32" s="9" t="str">
        <f>Achievements!$C37</f>
        <v>Leaving home rules</v>
      </c>
      <c r="G32" s="42" t="str">
        <f>IF(Achievements!G37="A","A"," ")</f>
        <v> </v>
      </c>
      <c r="I32" s="47" t="str">
        <f>Electives!B42</f>
        <v>e.</v>
      </c>
      <c r="J32" s="47" t="str">
        <f>Electives!C42</f>
        <v>Make and use a kite reel</v>
      </c>
      <c r="K32" s="41" t="str">
        <f>IF(Electives!G42="E","E"," ")</f>
        <v> </v>
      </c>
      <c r="M32" s="47" t="str">
        <f>Electives!B134</f>
        <v>f.</v>
      </c>
      <c r="N32" s="47" t="str">
        <f>Electives!C134</f>
        <v>Two summertime pack events</v>
      </c>
      <c r="O32" s="41" t="str">
        <f>IF(Electives!G134="E","E"," ")</f>
        <v> </v>
      </c>
    </row>
    <row r="33" spans="1:15" ht="12.75">
      <c r="A33" s="8" t="str">
        <f>Electives!B53</f>
        <v>7. Foot Power</v>
      </c>
      <c r="B33" s="41" t="str">
        <f>IF(Electives!G57&gt;0,Electives!G57," ")</f>
        <v> </v>
      </c>
      <c r="D33" s="225"/>
      <c r="E33" s="41" t="str">
        <f>Achievements!$B38</f>
        <v>e.</v>
      </c>
      <c r="F33" s="9" t="str">
        <f>Achievements!$C38</f>
        <v>Household jobs and resp.</v>
      </c>
      <c r="G33" s="42" t="str">
        <f>IF(Achievements!G38="A","A"," ")</f>
        <v> </v>
      </c>
      <c r="I33" s="47" t="str">
        <f>Electives!B43</f>
        <v>f.</v>
      </c>
      <c r="J33" s="47" t="str">
        <f>Electives!C43</f>
        <v>Make rubber-band boat</v>
      </c>
      <c r="K33" s="41" t="str">
        <f>IF(Electives!G43="E","E"," ")</f>
        <v> </v>
      </c>
      <c r="M33" s="47" t="str">
        <f>Electives!B135</f>
        <v>g.</v>
      </c>
      <c r="N33" s="47" t="str">
        <f>Electives!C135</f>
        <v>Point out poisonous plants</v>
      </c>
      <c r="O33" s="41" t="str">
        <f>IF(Electives!G135="E","E"," ")</f>
        <v> </v>
      </c>
    </row>
    <row r="34" spans="1:15" ht="12.75">
      <c r="A34" s="8" t="str">
        <f>Electives!B58</f>
        <v>8. Machine Power</v>
      </c>
      <c r="B34" s="41" t="str">
        <f>IF(Electives!G63&gt;0,Electives!G63," ")</f>
        <v> </v>
      </c>
      <c r="D34" s="226"/>
      <c r="E34" s="41" t="str">
        <f>Achievements!$B39</f>
        <v>f.</v>
      </c>
      <c r="F34" s="9" t="str">
        <f>Achievements!$C39</f>
        <v>Visit important place</v>
      </c>
      <c r="G34" s="42" t="str">
        <f>IF(Achievements!G39="A","A"," ")</f>
        <v> </v>
      </c>
      <c r="I34" s="47" t="str">
        <f>Electives!B44</f>
        <v>g.</v>
      </c>
      <c r="J34" s="47" t="str">
        <f>Electives!C44</f>
        <v>Make boat, plane, train, etc.</v>
      </c>
      <c r="K34" s="41" t="str">
        <f>IF(Electives!G44="E","E"," ")</f>
        <v> </v>
      </c>
      <c r="M34" s="11" t="str">
        <f>Electives!B137</f>
        <v>19. Fishing</v>
      </c>
      <c r="N34" s="11"/>
      <c r="O34" s="11"/>
    </row>
    <row r="35" spans="1:15" ht="12.75">
      <c r="A35" s="8" t="str">
        <f>Electives!B64</f>
        <v>9. Let's Have a Party</v>
      </c>
      <c r="B35" s="41" t="str">
        <f>IF(Electives!G68&gt;0,Electives!G68," ")</f>
        <v> </v>
      </c>
      <c r="D35" s="38" t="str">
        <f>Achievements!$B41</f>
        <v>5. Tools for Fixing and Building </v>
      </c>
      <c r="E35" s="38"/>
      <c r="F35" s="38"/>
      <c r="G35" s="38"/>
      <c r="I35" s="47" t="str">
        <f>Electives!B45</f>
        <v>h.</v>
      </c>
      <c r="J35" s="47" t="str">
        <f>Electives!C45</f>
        <v>Make boat, plane, train, etc.</v>
      </c>
      <c r="K35" s="41" t="str">
        <f>IF(Electives!G45="E","E"," ")</f>
        <v> </v>
      </c>
      <c r="M35" s="47" t="str">
        <f>Electives!B138</f>
        <v>a.</v>
      </c>
      <c r="N35" s="47" t="str">
        <f>Electives!C138</f>
        <v>Identify 5 fish</v>
      </c>
      <c r="O35" s="41" t="str">
        <f>IF(Electives!G138="E","E"," ")</f>
        <v> </v>
      </c>
    </row>
    <row r="36" spans="1:15" ht="12.75" customHeight="1">
      <c r="A36" s="8" t="str">
        <f>Electives!B69</f>
        <v>10 American Indian Lore</v>
      </c>
      <c r="B36" s="41" t="str">
        <f>IF(Electives!G76&gt;0,Electives!G76," ")</f>
        <v> </v>
      </c>
      <c r="D36" s="224" t="s">
        <v>316</v>
      </c>
      <c r="E36" s="41" t="str">
        <f>Achievements!$B42</f>
        <v>a.</v>
      </c>
      <c r="F36" s="9" t="str">
        <f>Achievements!$C42</f>
        <v>Name seven tools</v>
      </c>
      <c r="G36" s="41" t="str">
        <f>IF(Achievements!G42="A","A"," ")</f>
        <v> </v>
      </c>
      <c r="I36" s="47" t="str">
        <f>Electives!B46</f>
        <v>i.</v>
      </c>
      <c r="J36" s="47" t="str">
        <f>Electives!C46</f>
        <v>Make boat, plane, train, etc.</v>
      </c>
      <c r="K36" s="41" t="str">
        <f>IF(Electives!G46="E","E"," ")</f>
        <v> </v>
      </c>
      <c r="M36" s="47" t="str">
        <f>Electives!B139</f>
        <v>b.</v>
      </c>
      <c r="N36" s="47" t="str">
        <f>Electives!C139</f>
        <v>Rig a pole with line and hook</v>
      </c>
      <c r="O36" s="41" t="str">
        <f>IF(Electives!G139="E","E"," ")</f>
        <v> </v>
      </c>
    </row>
    <row r="37" spans="1:15" ht="12.75" customHeight="1">
      <c r="A37" s="8" t="str">
        <f>Electives!B77</f>
        <v>11. Sing-Along</v>
      </c>
      <c r="B37" s="41" t="str">
        <f>IF(Electives!G84&gt;0,Electives!G84," ")</f>
        <v> </v>
      </c>
      <c r="D37" s="225"/>
      <c r="E37" s="41" t="str">
        <f>Achievements!$B43</f>
        <v>b.</v>
      </c>
      <c r="F37" s="9" t="str">
        <f>Achievements!$C43</f>
        <v>Use plyers</v>
      </c>
      <c r="G37" s="41" t="str">
        <f>IF(Achievements!G43="A","A"," ")</f>
        <v> </v>
      </c>
      <c r="I37" s="2" t="str">
        <f>Electives!B48</f>
        <v>6. Books, Books, Books</v>
      </c>
      <c r="J37" s="39"/>
      <c r="M37" s="47" t="str">
        <f>Electives!B140</f>
        <v>c.</v>
      </c>
      <c r="N37" s="47" t="str">
        <f>Electives!C140</f>
        <v>Bait your hook &amp; fish</v>
      </c>
      <c r="O37" s="41" t="str">
        <f>IF(Electives!G140="E","E"," ")</f>
        <v> </v>
      </c>
    </row>
    <row r="38" spans="1:15" ht="12.75">
      <c r="A38" s="8" t="str">
        <f>Electives!B85</f>
        <v>12. Be an Artist</v>
      </c>
      <c r="B38" s="41" t="str">
        <f>IF(Electives!G92&gt;0,Electives!G92," ")</f>
        <v> </v>
      </c>
      <c r="D38" s="225"/>
      <c r="E38" s="41" t="str">
        <f>Achievements!$B44</f>
        <v>c.</v>
      </c>
      <c r="F38" s="9" t="str">
        <f>Achievements!$C44</f>
        <v>Screws and screwdrivers</v>
      </c>
      <c r="G38" s="41" t="str">
        <f>IF(Achievements!G44="A","A"," ")</f>
        <v> </v>
      </c>
      <c r="I38" s="47" t="str">
        <f>Electives!B49</f>
        <v>a.</v>
      </c>
      <c r="J38" s="47" t="str">
        <f>Electives!C49</f>
        <v>Visit library. Get library card</v>
      </c>
      <c r="K38" s="41" t="str">
        <f>IF(Electives!G49="E","E"," ")</f>
        <v> </v>
      </c>
      <c r="M38" s="47" t="str">
        <f>Electives!B141</f>
        <v>d.</v>
      </c>
      <c r="N38" s="47" t="str">
        <f>Electives!C141</f>
        <v>Know rules of safe fishing</v>
      </c>
      <c r="O38" s="41" t="str">
        <f>IF(Electives!G141="E","E"," ")</f>
        <v> </v>
      </c>
    </row>
    <row r="39" spans="1:15" ht="12.75">
      <c r="A39" s="8" t="str">
        <f>Electives!B93</f>
        <v>13. Birds</v>
      </c>
      <c r="B39" s="41" t="str">
        <f>IF(Electives!G100&gt;0,Electives!G100," ")</f>
        <v> </v>
      </c>
      <c r="D39" s="225"/>
      <c r="E39" s="41" t="str">
        <f>Achievements!$B45</f>
        <v>d.</v>
      </c>
      <c r="F39" s="9" t="str">
        <f>Achievements!$C45</f>
        <v>Use a hammer</v>
      </c>
      <c r="G39" s="41" t="str">
        <f>IF(Achievements!G45="A","A"," ")</f>
        <v> </v>
      </c>
      <c r="I39" s="47" t="str">
        <f>Electives!B50</f>
        <v>b.</v>
      </c>
      <c r="J39" s="47" t="str">
        <f>Electives!C50</f>
        <v>Choose a book and read it</v>
      </c>
      <c r="K39" s="41" t="str">
        <f>IF(Electives!G50="E","E"," ")</f>
        <v> </v>
      </c>
      <c r="M39" s="47" t="str">
        <f>Electives!B142</f>
        <v>e.</v>
      </c>
      <c r="N39" s="47" t="str">
        <f>Electives!C142</f>
        <v>Tell about fishing laws in area</v>
      </c>
      <c r="O39" s="41" t="str">
        <f>IF(Electives!G142="E","E"," ")</f>
        <v> </v>
      </c>
    </row>
    <row r="40" spans="1:15" ht="12.75">
      <c r="A40" s="8" t="str">
        <f>Electives!B101</f>
        <v>14. Pets</v>
      </c>
      <c r="B40" s="41" t="str">
        <f>IF(Electives!G106&gt;0,Electives!G106," ")</f>
        <v> </v>
      </c>
      <c r="D40" s="226"/>
      <c r="E40" s="41" t="str">
        <f>Achievements!$B46</f>
        <v>e.</v>
      </c>
      <c r="F40" s="9" t="str">
        <f>Achievements!$C46</f>
        <v>Make something useful</v>
      </c>
      <c r="G40" s="41" t="str">
        <f>IF(Achievements!G46="A","A"," ")</f>
        <v> </v>
      </c>
      <c r="I40" s="47" t="str">
        <f>Electives!B51</f>
        <v>c.</v>
      </c>
      <c r="J40" s="47" t="str">
        <f>Electives!C51</f>
        <v>Make a book cover for a book</v>
      </c>
      <c r="K40" s="41" t="str">
        <f>IF(Electives!G51="E","E"," ")</f>
        <v> </v>
      </c>
      <c r="M40" s="47" t="str">
        <f>Electives!B143</f>
        <v>f.</v>
      </c>
      <c r="N40" s="47" t="str">
        <f>Electives!C143</f>
        <v>Show how to use a rod &amp; reel</v>
      </c>
      <c r="O40" s="41" t="str">
        <f>IF(Electives!G143="E","E"," ")</f>
        <v> </v>
      </c>
    </row>
    <row r="41" spans="1:15" ht="12.75">
      <c r="A41" s="8" t="str">
        <f>Electives!B107</f>
        <v>15. Grow Something</v>
      </c>
      <c r="B41" s="41" t="str">
        <f>IF(Electives!G113&gt;0,Electives!G113," ")</f>
        <v> </v>
      </c>
      <c r="D41" s="38" t="str">
        <f>Achievements!$B48</f>
        <v>6. Start a Collection</v>
      </c>
      <c r="E41" s="38"/>
      <c r="F41" s="38"/>
      <c r="G41" s="38"/>
      <c r="I41" s="2" t="str">
        <f>Electives!B53</f>
        <v>7. Foot Power</v>
      </c>
      <c r="J41" s="39"/>
      <c r="M41" s="11" t="str">
        <f>Electives!B145</f>
        <v>20. Sports</v>
      </c>
      <c r="N41" s="11"/>
      <c r="O41" s="11"/>
    </row>
    <row r="42" spans="1:15" ht="12.75" customHeight="1">
      <c r="A42" s="8" t="str">
        <f>Electives!B114</f>
        <v>16. Family Alert</v>
      </c>
      <c r="B42" s="41" t="str">
        <f>IF(Electives!G118&gt;0,Electives!G118," ")</f>
        <v> </v>
      </c>
      <c r="D42" s="224" t="s">
        <v>316</v>
      </c>
      <c r="E42" s="45" t="str">
        <f>Achievements!$B49</f>
        <v>a.</v>
      </c>
      <c r="F42" s="9" t="str">
        <f>Achievements!$C49</f>
        <v>CC Positive Attitude - Know</v>
      </c>
      <c r="G42" s="41" t="str">
        <f>IF(Achievements!G49="A","A"," ")</f>
        <v> </v>
      </c>
      <c r="I42" s="47" t="str">
        <f>Electives!B54</f>
        <v>a.</v>
      </c>
      <c r="J42" s="47" t="str">
        <f>Electives!C54</f>
        <v>Learn to walk on stilts</v>
      </c>
      <c r="K42" s="41" t="str">
        <f>IF(Electives!G54="E","E"," ")</f>
        <v> </v>
      </c>
      <c r="M42" s="47" t="str">
        <f>Electives!B146</f>
        <v>a.</v>
      </c>
      <c r="N42" s="47" t="str">
        <f>Electives!C146</f>
        <v>Play tennis, tab.tennis, or bdm.</v>
      </c>
      <c r="O42" s="41" t="str">
        <f>IF(Electives!G146="E","E"," ")</f>
        <v> </v>
      </c>
    </row>
    <row r="43" spans="1:15" ht="12.75" customHeight="1">
      <c r="A43" s="8" t="str">
        <f>Electives!B119</f>
        <v>17. Tie It Right</v>
      </c>
      <c r="B43" s="41" t="str">
        <f>IF(Electives!G127&gt;0,Electives!G127," ")</f>
        <v> </v>
      </c>
      <c r="D43" s="225"/>
      <c r="E43" s="46"/>
      <c r="F43" s="9" t="str">
        <f>Achievements!$C50</f>
        <v>CC Positive Attitude - Commit</v>
      </c>
      <c r="G43" s="41" t="str">
        <f>IF(Achievements!G50="A","A"," ")</f>
        <v> </v>
      </c>
      <c r="I43" s="47" t="str">
        <f>Electives!B55</f>
        <v>b.</v>
      </c>
      <c r="J43" s="47" t="str">
        <f>Electives!C55</f>
        <v>Make puddle jumpers &amp; walk</v>
      </c>
      <c r="K43" s="41" t="str">
        <f>IF(Electives!G55="E","E"," ")</f>
        <v> </v>
      </c>
      <c r="M43" s="47" t="str">
        <f>Electives!B147</f>
        <v>b.</v>
      </c>
      <c r="N43" s="47" t="str">
        <f>Electives!C147</f>
        <v>Know boating safety rules</v>
      </c>
      <c r="O43" s="41" t="str">
        <f>IF(Electives!G147="E","E"," ")</f>
        <v> </v>
      </c>
    </row>
    <row r="44" spans="1:15" ht="12.75">
      <c r="A44" s="8" t="str">
        <f>Electives!B128</f>
        <v>18. Outdoor Adventure</v>
      </c>
      <c r="B44" s="41" t="str">
        <f>IF(Electives!G136&gt;0,Electives!G136," ")</f>
        <v> </v>
      </c>
      <c r="D44" s="225"/>
      <c r="E44" s="42"/>
      <c r="F44" s="9" t="str">
        <f>Achievements!$C51</f>
        <v>CC Positive Attitude - Practice</v>
      </c>
      <c r="G44" s="41" t="str">
        <f>IF(Achievements!G51="A","A"," ")</f>
        <v> </v>
      </c>
      <c r="I44" s="47" t="str">
        <f>Electives!B56</f>
        <v>c.</v>
      </c>
      <c r="J44" s="47" t="str">
        <f>Electives!C56</f>
        <v>Make foot racers and use</v>
      </c>
      <c r="K44" s="41" t="str">
        <f>IF(Electives!G56="E","E"," ")</f>
        <v> </v>
      </c>
      <c r="M44" s="47" t="str">
        <f>Electives!B148</f>
        <v>c.</v>
      </c>
      <c r="N44" s="47" t="str">
        <f>Electives!C148</f>
        <v>Earn Archery belt loop</v>
      </c>
      <c r="O44" s="41" t="str">
        <f>IF(Electives!G148="E","E"," ")</f>
        <v> </v>
      </c>
    </row>
    <row r="45" spans="1:15" ht="12.75">
      <c r="A45" s="8" t="str">
        <f>Electives!B137</f>
        <v>19. Fishing</v>
      </c>
      <c r="B45" s="41" t="str">
        <f>IF(Electives!G144&gt;0,Electives!G144," ")</f>
        <v> </v>
      </c>
      <c r="D45" s="225"/>
      <c r="E45" s="41" t="str">
        <f>Achievements!$B52</f>
        <v>b.</v>
      </c>
      <c r="F45" s="9" t="str">
        <f>Achievements!$C52</f>
        <v>Collect ten things</v>
      </c>
      <c r="G45" s="41" t="str">
        <f>IF(Achievements!G52="A","A"," ")</f>
        <v> </v>
      </c>
      <c r="I45" s="2" t="str">
        <f>Electives!B58</f>
        <v>8. Machine Power</v>
      </c>
      <c r="J45" s="39"/>
      <c r="M45" s="47" t="str">
        <f>Electives!B149</f>
        <v>d.</v>
      </c>
      <c r="N45" s="47" t="str">
        <f>Electives!C149</f>
        <v>Safety and courtesy for skiing</v>
      </c>
      <c r="O45" s="41" t="str">
        <f>IF(Electives!G149="E","E"," ")</f>
        <v> </v>
      </c>
    </row>
    <row r="46" spans="1:15" ht="12.75">
      <c r="A46" s="8" t="str">
        <f>Electives!B145</f>
        <v>20. Sports</v>
      </c>
      <c r="B46" s="41" t="str">
        <f>IF(Electives!G161&gt;0,Electives!G161," ")</f>
        <v> </v>
      </c>
      <c r="D46" s="226"/>
      <c r="E46" s="41" t="str">
        <f>Achievements!$B53</f>
        <v>c.</v>
      </c>
      <c r="F46" s="9" t="str">
        <f>Achievements!$C53</f>
        <v>Show and explain collection</v>
      </c>
      <c r="G46" s="41" t="str">
        <f>IF(Achievements!G53="A","A"," ")</f>
        <v> </v>
      </c>
      <c r="I46" s="47" t="str">
        <f>Electives!B59</f>
        <v>a.</v>
      </c>
      <c r="J46" s="47" t="str">
        <f>Electives!C59</f>
        <v>Name 10 kinds of trucks</v>
      </c>
      <c r="K46" s="41" t="str">
        <f>IF(Electives!G59="E","E"," ")</f>
        <v> </v>
      </c>
      <c r="M46" s="47" t="str">
        <f>Electives!B150</f>
        <v>e.</v>
      </c>
      <c r="N46" s="47" t="str">
        <f>Electives!C150</f>
        <v>Go ice skating</v>
      </c>
      <c r="O46" s="41" t="str">
        <f>IF(Electives!G150="E","E"," ")</f>
        <v> </v>
      </c>
    </row>
    <row r="47" spans="1:15" ht="12.75">
      <c r="A47" s="8" t="str">
        <f>Electives!B162</f>
        <v>21. Computers</v>
      </c>
      <c r="B47" s="41" t="str">
        <f>IF(Electives!G166&gt;0,Electives!G166," ")</f>
        <v> </v>
      </c>
      <c r="D47" s="38" t="str">
        <f>Achievements!$B55</f>
        <v>7. Your Living World</v>
      </c>
      <c r="E47" s="38"/>
      <c r="F47" s="38"/>
      <c r="G47" s="36"/>
      <c r="I47" s="47" t="str">
        <f>Electives!B60</f>
        <v>b.</v>
      </c>
      <c r="J47" s="47" t="str">
        <f>Electives!C60</f>
        <v>Job using wheel &amp; axle</v>
      </c>
      <c r="K47" s="41" t="str">
        <f>IF(Electives!G60="E","E"," ")</f>
        <v> </v>
      </c>
      <c r="M47" s="47" t="str">
        <f>Electives!B151</f>
        <v>f.</v>
      </c>
      <c r="N47" s="47" t="str">
        <f>Electives!C151</f>
        <v>Go roller skating</v>
      </c>
      <c r="O47" s="41" t="str">
        <f>IF(Electives!G151="E","E"," ")</f>
        <v> </v>
      </c>
    </row>
    <row r="48" spans="1:15" ht="12.75" customHeight="1">
      <c r="A48" s="8" t="str">
        <f>Electives!B167</f>
        <v>22. Say It Right</v>
      </c>
      <c r="B48" s="41" t="str">
        <f>IF(Electives!G173&gt;0,Electives!G173," ")</f>
        <v> </v>
      </c>
      <c r="D48" s="224" t="s">
        <v>316</v>
      </c>
      <c r="E48" s="45" t="str">
        <f>Achievements!$B56</f>
        <v>a.</v>
      </c>
      <c r="F48" s="9" t="str">
        <f>Achievements!$C56</f>
        <v>CC Respect - Know</v>
      </c>
      <c r="G48" s="41" t="str">
        <f>IF(Achievements!G56="A","A"," ")</f>
        <v> </v>
      </c>
      <c r="I48" s="47" t="str">
        <f>Electives!B61</f>
        <v>c.</v>
      </c>
      <c r="J48" s="47" t="str">
        <f>Electives!C61</f>
        <v>Show how to use a pulley</v>
      </c>
      <c r="K48" s="41" t="str">
        <f>IF(Electives!G61="E","E"," ")</f>
        <v> </v>
      </c>
      <c r="M48" s="47" t="str">
        <f>Electives!B152</f>
        <v>g.</v>
      </c>
      <c r="N48" s="47" t="str">
        <f>Electives!C152</f>
        <v>Go bowling</v>
      </c>
      <c r="O48" s="41" t="str">
        <f>IF(Electives!G152="E","E"," ")</f>
        <v> </v>
      </c>
    </row>
    <row r="49" spans="1:15" ht="12.75" customHeight="1">
      <c r="A49" s="56" t="str">
        <f>Electives!B174</f>
        <v>23. Let's Go Camping</v>
      </c>
      <c r="B49" s="41" t="str">
        <f>IF(Electives!G183&gt;0,Electives!G183," ")</f>
        <v> </v>
      </c>
      <c r="D49" s="225"/>
      <c r="E49" s="46"/>
      <c r="F49" s="9" t="str">
        <f>Achievements!$C57</f>
        <v>CC Respect - Commit</v>
      </c>
      <c r="G49" s="41" t="str">
        <f>IF(Achievements!G57="A","A"," ")</f>
        <v> </v>
      </c>
      <c r="I49" s="47" t="str">
        <f>Electives!B62</f>
        <v>d.</v>
      </c>
      <c r="J49" s="47" t="str">
        <f>Electives!C62</f>
        <v>Make and use a windlass</v>
      </c>
      <c r="K49" s="41" t="str">
        <f>IF(Electives!G62="E","E"," ")</f>
        <v> </v>
      </c>
      <c r="M49" s="47" t="str">
        <f>Electives!B153</f>
        <v>h.</v>
      </c>
      <c r="N49" s="47" t="str">
        <f>Electives!C153</f>
        <v>Track sprinter's start</v>
      </c>
      <c r="O49" s="41" t="str">
        <f>IF(Electives!G153="E","E"," ")</f>
        <v> </v>
      </c>
    </row>
    <row r="50" spans="4:15" ht="12.75">
      <c r="D50" s="225"/>
      <c r="E50" s="42"/>
      <c r="F50" s="9" t="str">
        <f>Achievements!$C58</f>
        <v>CC Respect - Practice</v>
      </c>
      <c r="G50" s="41" t="str">
        <f>IF(Achievements!G58="A","A"," ")</f>
        <v> </v>
      </c>
      <c r="I50" s="2" t="str">
        <f>Electives!B64</f>
        <v>9. Let's Have a Party</v>
      </c>
      <c r="J50" s="39"/>
      <c r="M50" s="47" t="str">
        <f>Electives!B154</f>
        <v>i.</v>
      </c>
      <c r="N50" s="47" t="str">
        <f>Electives!C154</f>
        <v>Standing long jump</v>
      </c>
      <c r="O50" s="41" t="str">
        <f>IF(Electives!G154="E","E"," ")</f>
        <v> </v>
      </c>
    </row>
    <row r="51" spans="4:15" ht="12.75">
      <c r="D51" s="225"/>
      <c r="E51" s="41" t="str">
        <f>Achievements!$B59</f>
        <v>b.</v>
      </c>
      <c r="F51" s="9" t="str">
        <f>Achievements!$C59</f>
        <v>Find out about polution</v>
      </c>
      <c r="G51" s="41" t="str">
        <f>IF(Achievements!G59="A","A"," ")</f>
        <v> </v>
      </c>
      <c r="I51" s="47" t="str">
        <f>Electives!B65</f>
        <v>a.</v>
      </c>
      <c r="J51" s="47" t="str">
        <f>Electives!C65</f>
        <v>Help with a home or den party</v>
      </c>
      <c r="K51" s="41" t="str">
        <f>IF(Electives!G65="E","E"," ")</f>
        <v> </v>
      </c>
      <c r="M51" s="47" t="str">
        <f>Electives!B155</f>
        <v>j.</v>
      </c>
      <c r="N51" s="47" t="str">
        <f>Electives!C155</f>
        <v>Play in a flag football game</v>
      </c>
      <c r="O51" s="41" t="str">
        <f>IF(Electives!G155="E","E"," ")</f>
        <v> </v>
      </c>
    </row>
    <row r="52" spans="4:15" ht="12.75">
      <c r="D52" s="225"/>
      <c r="E52" s="41" t="str">
        <f>Achievements!$B60</f>
        <v>c.</v>
      </c>
      <c r="F52" s="9" t="str">
        <f>Achievements!$C60</f>
        <v>Find out about recycling</v>
      </c>
      <c r="G52" s="41" t="str">
        <f>IF(Achievements!G60="A","A"," ")</f>
        <v> </v>
      </c>
      <c r="I52" s="47" t="str">
        <f>Electives!B66</f>
        <v>b.</v>
      </c>
      <c r="J52" s="47" t="str">
        <f>Electives!C66</f>
        <v>Make a gift or toy and give it</v>
      </c>
      <c r="K52" s="41" t="str">
        <f>IF(Electives!G66="E","E"," ")</f>
        <v> </v>
      </c>
      <c r="M52" s="47" t="str">
        <f>Electives!B156</f>
        <v>k.</v>
      </c>
      <c r="N52" s="47" t="str">
        <f>Electives!C156</f>
        <v>Play in a soccer game</v>
      </c>
      <c r="O52" s="41" t="str">
        <f>IF(Electives!G156="E","E"," ")</f>
        <v> </v>
      </c>
    </row>
    <row r="53" spans="4:15" ht="12.75">
      <c r="D53" s="225"/>
      <c r="E53" s="41" t="str">
        <f>Achievements!$B61</f>
        <v>d.</v>
      </c>
      <c r="F53" s="9" t="str">
        <f>Achievements!$C61</f>
        <v>Pick up litter</v>
      </c>
      <c r="G53" s="41" t="str">
        <f>IF(Achievements!G61="A","A"," ")</f>
        <v> </v>
      </c>
      <c r="I53" s="47" t="str">
        <f>Electives!B67</f>
        <v>c.</v>
      </c>
      <c r="J53" s="47" t="str">
        <f>Electives!C67</f>
        <v>Make a gift or toy and give it</v>
      </c>
      <c r="K53" s="41" t="str">
        <f>IF(Electives!G67="E","E"," ")</f>
        <v> </v>
      </c>
      <c r="M53" s="47" t="str">
        <f>Electives!B157</f>
        <v>l.</v>
      </c>
      <c r="N53" s="47" t="str">
        <f>Electives!C157</f>
        <v>Play in a baseball or softball</v>
      </c>
      <c r="O53" s="41" t="str">
        <f>IF(Electives!G157="E","E"," ")</f>
        <v> </v>
      </c>
    </row>
    <row r="54" spans="4:15" ht="12.75">
      <c r="D54" s="225"/>
      <c r="E54" s="41" t="str">
        <f>Achievements!$B62</f>
        <v>e.</v>
      </c>
      <c r="F54" s="9" t="str">
        <f>Achievements!$C62</f>
        <v>Three stories about ecology</v>
      </c>
      <c r="G54" s="41" t="str">
        <f>IF(Achievements!G62="A","A"," ")</f>
        <v> </v>
      </c>
      <c r="I54" s="2" t="str">
        <f>Electives!B69</f>
        <v>10 American Indian Lore</v>
      </c>
      <c r="J54" s="39"/>
      <c r="M54" s="47" t="str">
        <f>Electives!B158</f>
        <v>m.</v>
      </c>
      <c r="N54" s="47" t="str">
        <f>Electives!C158</f>
        <v>Play in a basketball</v>
      </c>
      <c r="O54" s="41" t="str">
        <f>IF(Electives!G158="E","E"," ")</f>
        <v> </v>
      </c>
    </row>
    <row r="55" spans="4:15" ht="12.75">
      <c r="D55" s="226"/>
      <c r="E55" s="41" t="str">
        <f>Achievements!$B63</f>
        <v>f.</v>
      </c>
      <c r="F55" s="9" t="str">
        <f>Achievements!$C63</f>
        <v>Three ways to save energy</v>
      </c>
      <c r="G55" s="41" t="str">
        <f>IF(Achievements!G63="A","A"," ")</f>
        <v> </v>
      </c>
      <c r="I55" s="47" t="str">
        <f>Electives!B70</f>
        <v>a.</v>
      </c>
      <c r="J55" s="47" t="str">
        <f>Electives!C70</f>
        <v>Read about American indians</v>
      </c>
      <c r="K55" s="41" t="str">
        <f>IF(Electives!G70="E","E"," ")</f>
        <v> </v>
      </c>
      <c r="M55" s="47" t="str">
        <f>Electives!B159</f>
        <v>n.</v>
      </c>
      <c r="N55" s="47" t="str">
        <f>Electives!C159</f>
        <v>BB-gun belt loop</v>
      </c>
      <c r="O55" s="41" t="str">
        <f>IF(Electives!G159="E","E"," ")</f>
        <v> </v>
      </c>
    </row>
    <row r="56" spans="4:15" ht="12.75">
      <c r="D56" s="38" t="str">
        <f>Achievements!$B65</f>
        <v>8. Cooking and Eating</v>
      </c>
      <c r="E56" s="38"/>
      <c r="F56" s="38"/>
      <c r="G56" s="36"/>
      <c r="I56" s="47" t="str">
        <f>Electives!B71</f>
        <v>b.</v>
      </c>
      <c r="J56" s="47" t="str">
        <f>Electives!C71</f>
        <v>Make traditional instrument</v>
      </c>
      <c r="K56" s="41" t="str">
        <f>IF(Electives!G71="E","E"," ")</f>
        <v> </v>
      </c>
      <c r="M56" s="47" t="str">
        <f>Electives!B160</f>
        <v>o.</v>
      </c>
      <c r="N56" s="47" t="str">
        <f>Electives!C160</f>
        <v>4 outdoor physical fitness act.</v>
      </c>
      <c r="O56" s="41" t="str">
        <f>IF(Electives!G160="E","E"," ")</f>
        <v> </v>
      </c>
    </row>
    <row r="57" spans="4:15" ht="12.75" customHeight="1">
      <c r="D57" s="224" t="s">
        <v>316</v>
      </c>
      <c r="E57" s="41" t="str">
        <f>Achievements!$B66</f>
        <v>a.</v>
      </c>
      <c r="F57" s="9" t="str">
        <f>Achievements!$C66</f>
        <v>Food guide pyramid</v>
      </c>
      <c r="G57" s="41" t="str">
        <f>IF(Achievements!G66="A","A"," ")</f>
        <v> </v>
      </c>
      <c r="I57" s="47" t="str">
        <f>Electives!B72</f>
        <v>c.</v>
      </c>
      <c r="J57" s="47" t="str">
        <f>Electives!C72</f>
        <v>Make traditional clothing</v>
      </c>
      <c r="K57" s="41" t="str">
        <f>IF(Electives!G72="E","E"," ")</f>
        <v> </v>
      </c>
      <c r="M57" s="11" t="str">
        <f>Electives!B162</f>
        <v>21. Computers</v>
      </c>
      <c r="N57" s="11"/>
      <c r="O57" s="11"/>
    </row>
    <row r="58" spans="4:15" ht="12.75" customHeight="1">
      <c r="D58" s="225"/>
      <c r="E58" s="41" t="str">
        <f>Achievements!$B67</f>
        <v>b.</v>
      </c>
      <c r="F58" s="9" t="str">
        <f>Achievements!$C67</f>
        <v>Plan family meals</v>
      </c>
      <c r="G58" s="41" t="str">
        <f>IF(Achievements!G67="A","A"," ")</f>
        <v> </v>
      </c>
      <c r="I58" s="47" t="str">
        <f>Electives!B73</f>
        <v>d.</v>
      </c>
      <c r="J58" s="47" t="str">
        <f>Electives!C73</f>
        <v>Make traditional item</v>
      </c>
      <c r="K58" s="41" t="str">
        <f>IF(Electives!G73="E","E"," ")</f>
        <v> </v>
      </c>
      <c r="M58" s="47" t="str">
        <f>Electives!B163</f>
        <v>a.</v>
      </c>
      <c r="N58" s="47" t="str">
        <f>Electives!C163</f>
        <v>Business w/computers</v>
      </c>
      <c r="O58" s="41" t="str">
        <f>IF(Electives!G163="E","E"," ")</f>
        <v> </v>
      </c>
    </row>
    <row r="59" spans="4:15" ht="12.75">
      <c r="D59" s="225"/>
      <c r="E59" s="41" t="str">
        <f>Achievements!$B68</f>
        <v>c.</v>
      </c>
      <c r="F59" s="9" t="str">
        <f>Achievements!$C68</f>
        <v>Fix a meal for your family</v>
      </c>
      <c r="G59" s="41" t="str">
        <f>IF(Achievements!G68="A","A"," ")</f>
        <v> </v>
      </c>
      <c r="I59" s="47" t="str">
        <f>Electives!B74</f>
        <v>e.</v>
      </c>
      <c r="J59" s="47" t="str">
        <f>Electives!C74</f>
        <v>Make a trad house model</v>
      </c>
      <c r="K59" s="41" t="str">
        <f>IF(Electives!G74="E","E"," ")</f>
        <v> </v>
      </c>
      <c r="M59" s="47" t="str">
        <f>Electives!B164</f>
        <v>b.</v>
      </c>
      <c r="N59" s="47" t="str">
        <f>Electives!C164</f>
        <v>Explain a computer program</v>
      </c>
      <c r="O59" s="41" t="str">
        <f>IF(Electives!G164="E","E"," ")</f>
        <v> </v>
      </c>
    </row>
    <row r="60" spans="4:15" ht="12.75">
      <c r="D60" s="225"/>
      <c r="E60" s="41" t="str">
        <f>Achievements!$B69</f>
        <v>d.</v>
      </c>
      <c r="F60" s="9" t="str">
        <f>Achievements!$C69</f>
        <v>Fix your own breakfast</v>
      </c>
      <c r="G60" s="41" t="str">
        <f>IF(Achievements!G69="A","A"," ")</f>
        <v> </v>
      </c>
      <c r="I60" s="47" t="str">
        <f>Electives!B75</f>
        <v>f.</v>
      </c>
      <c r="J60" s="47" t="str">
        <f>Electives!C75</f>
        <v>Learn 12 Am. Ind. pict. words</v>
      </c>
      <c r="K60" s="41" t="str">
        <f>IF(Electives!G75="E","E"," ")</f>
        <v> </v>
      </c>
      <c r="M60" s="47" t="str">
        <f>Electives!B165</f>
        <v>c.</v>
      </c>
      <c r="N60" s="47" t="str">
        <f>Electives!C165</f>
        <v>Describe mouse and CD-ROM</v>
      </c>
      <c r="O60" s="41" t="str">
        <f>IF(Electives!G165="E","E"," ")</f>
        <v> </v>
      </c>
    </row>
    <row r="61" spans="4:15" ht="12.75">
      <c r="D61" s="226"/>
      <c r="E61" s="41" t="str">
        <f>Achievements!$B70</f>
        <v>e.</v>
      </c>
      <c r="F61" s="9" t="str">
        <f>Achievements!$C70</f>
        <v>Plan and fix outdoor meal</v>
      </c>
      <c r="G61" s="41" t="str">
        <f>IF(Achievements!G70="A","A"," ")</f>
        <v> </v>
      </c>
      <c r="I61" s="2" t="str">
        <f>Electives!B77</f>
        <v>11. Sing-Along</v>
      </c>
      <c r="J61" s="39"/>
      <c r="M61" s="11" t="str">
        <f>Electives!B167</f>
        <v>22. Say It Right</v>
      </c>
      <c r="N61" s="11"/>
      <c r="O61" s="11"/>
    </row>
    <row r="62" spans="4:15" ht="12.75">
      <c r="D62" s="38" t="str">
        <f>Achievements!$B72</f>
        <v>9. Be Safe at home and On the Street</v>
      </c>
      <c r="E62" s="38"/>
      <c r="F62" s="38"/>
      <c r="G62" s="36"/>
      <c r="I62" s="47" t="str">
        <f>Electives!B78</f>
        <v>a.</v>
      </c>
      <c r="J62" s="47" t="str">
        <f>Electives!C78</f>
        <v>Learn &amp; sing America</v>
      </c>
      <c r="K62" s="41" t="str">
        <f>IF(Electives!G78="E","E"," ")</f>
        <v> </v>
      </c>
      <c r="M62" s="47" t="str">
        <f>Electives!B168</f>
        <v>a.</v>
      </c>
      <c r="N62" s="47" t="str">
        <f>Electives!C168</f>
        <v>Say "hello" in other language</v>
      </c>
      <c r="O62" s="41" t="str">
        <f>IF(Electives!G168="E","E"," ")</f>
        <v> </v>
      </c>
    </row>
    <row r="63" spans="4:15" ht="12.75" customHeight="1">
      <c r="D63" s="224" t="s">
        <v>316</v>
      </c>
      <c r="E63" s="45" t="str">
        <f>Achievements!$B73</f>
        <v>a.</v>
      </c>
      <c r="F63" s="9" t="str">
        <f>Achievements!$C73</f>
        <v>CC Responsibility - Know</v>
      </c>
      <c r="G63" s="41" t="str">
        <f>IF(Achievements!G73="A","A"," ")</f>
        <v> </v>
      </c>
      <c r="I63" s="47" t="str">
        <f>Electives!B79</f>
        <v>b.</v>
      </c>
      <c r="J63" s="47" t="str">
        <f>Electives!C79</f>
        <v>Learn &amp; sing national anthem</v>
      </c>
      <c r="K63" s="41" t="str">
        <f>IF(Electives!G79="E","E"," ")</f>
        <v> </v>
      </c>
      <c r="M63" s="47" t="str">
        <f>Electives!B169</f>
        <v>b.</v>
      </c>
      <c r="N63" s="47" t="str">
        <f>Electives!C169</f>
        <v>Count to 10 in other language</v>
      </c>
      <c r="O63" s="41" t="str">
        <f>IF(Electives!G169="E","E"," ")</f>
        <v> </v>
      </c>
    </row>
    <row r="64" spans="4:15" ht="12.75" customHeight="1">
      <c r="D64" s="225"/>
      <c r="E64" s="46"/>
      <c r="F64" s="9" t="str">
        <f>Achievements!$C74</f>
        <v>CC Responsibility - Commit</v>
      </c>
      <c r="G64" s="41" t="str">
        <f>IF(Achievements!G74="A","A"," ")</f>
        <v> </v>
      </c>
      <c r="I64" s="47" t="str">
        <f>Electives!B80</f>
        <v>c.</v>
      </c>
      <c r="J64" s="47" t="str">
        <f>Electives!C80</f>
        <v>Learn &amp; sing three cub songs</v>
      </c>
      <c r="K64" s="41" t="str">
        <f>IF(Electives!G80="E","E"," ")</f>
        <v> </v>
      </c>
      <c r="M64" s="47" t="str">
        <f>Electives!B170</f>
        <v>c.</v>
      </c>
      <c r="N64" s="47" t="str">
        <f>Electives!C170</f>
        <v>Tell a short story to den or adult</v>
      </c>
      <c r="O64" s="41" t="str">
        <f>IF(Electives!G170="E","E"," ")</f>
        <v> </v>
      </c>
    </row>
    <row r="65" spans="4:15" ht="12.75">
      <c r="D65" s="225"/>
      <c r="E65" s="42"/>
      <c r="F65" s="9" t="str">
        <f>Achievements!$C75</f>
        <v>CC Responsibility - Practice</v>
      </c>
      <c r="G65" s="41" t="str">
        <f>IF(Achievements!G75="A","A"," ")</f>
        <v> </v>
      </c>
      <c r="I65" s="47" t="str">
        <f>Electives!B81</f>
        <v>d.</v>
      </c>
      <c r="J65" s="47" t="str">
        <f>Electives!C81</f>
        <v>Learn &amp; sing thee hymns</v>
      </c>
      <c r="K65" s="41" t="str">
        <f>IF(Electives!G81="E","E"," ")</f>
        <v> </v>
      </c>
      <c r="M65" s="47" t="str">
        <f>Electives!B171</f>
        <v>d.</v>
      </c>
      <c r="N65" s="47" t="str">
        <f>Electives!C171</f>
        <v>Directions to fire or police statn.</v>
      </c>
      <c r="O65" s="41" t="str">
        <f>IF(Electives!G171="E","E"," ")</f>
        <v> </v>
      </c>
    </row>
    <row r="66" spans="4:15" ht="12.75">
      <c r="D66" s="225"/>
      <c r="E66" s="41" t="str">
        <f>Achievements!$B76</f>
        <v>b.</v>
      </c>
      <c r="F66" s="9" t="str">
        <f>Achievements!$C76</f>
        <v>Check for home hazards</v>
      </c>
      <c r="G66" s="41" t="str">
        <f>IF(Achievements!G76="A","A"," ")</f>
        <v> </v>
      </c>
      <c r="I66" s="47" t="str">
        <f>Electives!B82</f>
        <v>e.</v>
      </c>
      <c r="J66" s="47" t="str">
        <f>Electives!C82</f>
        <v>Learn &amp; sing grace</v>
      </c>
      <c r="K66" s="41" t="str">
        <f>IF(Electives!G82="E","E"," ")</f>
        <v> </v>
      </c>
      <c r="M66" s="47" t="str">
        <f>Electives!B172</f>
        <v>e.</v>
      </c>
      <c r="N66" s="47" t="str">
        <f>Electives!C172</f>
        <v>Invite a boy to join Cubs</v>
      </c>
      <c r="O66" s="41" t="str">
        <f>IF(Electives!G172="E","E"," ")</f>
        <v> </v>
      </c>
    </row>
    <row r="67" spans="4:15" ht="12.75">
      <c r="D67" s="225"/>
      <c r="E67" s="41" t="str">
        <f>Achievements!$B77</f>
        <v>c.</v>
      </c>
      <c r="F67" s="9" t="str">
        <f>Achievements!$C77</f>
        <v>Check for home fire dangers</v>
      </c>
      <c r="G67" s="41" t="str">
        <f>IF(Achievements!G77="A","A"," ")</f>
        <v> </v>
      </c>
      <c r="I67" s="47" t="str">
        <f>Electives!B83</f>
        <v>f.</v>
      </c>
      <c r="J67" s="47" t="str">
        <f>Electives!C83</f>
        <v>Sing a song with your den</v>
      </c>
      <c r="K67" s="41" t="str">
        <f>IF(Electives!G83="E","E"," ")</f>
        <v> </v>
      </c>
      <c r="M67" s="11" t="str">
        <f>Electives!B174</f>
        <v>23. Let's Go Camping</v>
      </c>
      <c r="N67" s="11"/>
      <c r="O67" s="11"/>
    </row>
    <row r="68" spans="4:15" ht="12.75">
      <c r="D68" s="225"/>
      <c r="E68" s="41" t="str">
        <f>Achievements!$B78</f>
        <v>d.</v>
      </c>
      <c r="F68" s="9" t="str">
        <f>Achievements!$C78</f>
        <v>Street and road safety</v>
      </c>
      <c r="G68" s="41" t="str">
        <f>IF(Achievements!G78="A","A"," ")</f>
        <v> </v>
      </c>
      <c r="I68" s="2" t="str">
        <f>Electives!B85</f>
        <v>12. Be an Artist</v>
      </c>
      <c r="J68" s="39"/>
      <c r="M68" s="47" t="str">
        <f>Electives!B175</f>
        <v>a.</v>
      </c>
      <c r="N68" s="47" t="str">
        <f>Electives!C175</f>
        <v>Participate in overnight campout</v>
      </c>
      <c r="O68" s="41" t="str">
        <f>IF(Electives!G175="E","E"," ")</f>
        <v> </v>
      </c>
    </row>
    <row r="69" spans="4:15" ht="12.75">
      <c r="D69" s="226"/>
      <c r="E69" s="41" t="str">
        <f>Achievements!$B79</f>
        <v>e.</v>
      </c>
      <c r="F69" s="9" t="str">
        <f>Achievements!$C79</f>
        <v>Know rules of bike safety</v>
      </c>
      <c r="G69" s="41" t="str">
        <f>IF(Achievements!G79="A","A"," ")</f>
        <v> </v>
      </c>
      <c r="I69" s="47" t="str">
        <f>Electives!B86</f>
        <v>a.</v>
      </c>
      <c r="J69" s="47" t="str">
        <f>Electives!C86</f>
        <v>Freehand sketch</v>
      </c>
      <c r="K69" s="41" t="str">
        <f>IF(Electives!G86="E","E"," ")</f>
        <v> </v>
      </c>
      <c r="M69" s="47" t="str">
        <f>Electives!B176</f>
        <v>b.</v>
      </c>
      <c r="N69" s="47" t="str">
        <f>Electives!C176</f>
        <v>Take care of youself in outdoors</v>
      </c>
      <c r="O69" s="41" t="str">
        <f>IF(Electives!G176="E","E"," ")</f>
        <v> </v>
      </c>
    </row>
    <row r="70" spans="4:15" ht="12.75">
      <c r="D70" s="38" t="str">
        <f>Achievements!$B81</f>
        <v>10. Family Fun</v>
      </c>
      <c r="E70" s="38"/>
      <c r="F70" s="38"/>
      <c r="G70" s="36"/>
      <c r="I70" s="47" t="str">
        <f>Electives!B87</f>
        <v>b.</v>
      </c>
      <c r="J70" s="47" t="str">
        <f>Electives!C87</f>
        <v>Thee step cartoon</v>
      </c>
      <c r="K70" s="41" t="str">
        <f>IF(Electives!G87="E","E"," ")</f>
        <v> </v>
      </c>
      <c r="M70" s="47" t="str">
        <f>Electives!B177</f>
        <v>c.</v>
      </c>
      <c r="N70" s="47" t="str">
        <f>Electives!C177</f>
        <v>Tell what to do if you get lost</v>
      </c>
      <c r="O70" s="41" t="str">
        <f>IF(Electives!G177="E","E"," ")</f>
        <v> </v>
      </c>
    </row>
    <row r="71" spans="4:15" ht="12.75" customHeight="1">
      <c r="D71" s="230" t="s">
        <v>318</v>
      </c>
      <c r="E71" s="45" t="str">
        <f>Achievements!$B82</f>
        <v>a.</v>
      </c>
      <c r="F71" s="9" t="str">
        <f>Achievements!$C82</f>
        <v>CC Cooperation - Know</v>
      </c>
      <c r="G71" s="41" t="str">
        <f>IF(Achievements!G82="A","A"," ")</f>
        <v> </v>
      </c>
      <c r="I71" s="47" t="str">
        <f>Electives!B88</f>
        <v>c.</v>
      </c>
      <c r="J71" s="47" t="str">
        <f>Electives!C88</f>
        <v>Mix primary colors</v>
      </c>
      <c r="K71" s="41" t="str">
        <f>IF(Electives!G88="E","E"," ")</f>
        <v> </v>
      </c>
      <c r="M71" s="47" t="str">
        <f>Electives!B178</f>
        <v>d.</v>
      </c>
      <c r="N71" s="47" t="str">
        <f>Electives!C178</f>
        <v>Explain the buddy system</v>
      </c>
      <c r="O71" s="41" t="str">
        <f>IF(Electives!G178="E","E"," ")</f>
        <v> </v>
      </c>
    </row>
    <row r="72" spans="4:15" ht="12.75" customHeight="1">
      <c r="D72" s="231"/>
      <c r="E72" s="46"/>
      <c r="F72" s="9" t="str">
        <f>Achievements!$C83</f>
        <v>CC Cooperation - Commit</v>
      </c>
      <c r="G72" s="41" t="str">
        <f>IF(Achievements!G83="A","A"," ")</f>
        <v> </v>
      </c>
      <c r="I72" s="47" t="str">
        <f>Electives!B89</f>
        <v>d.</v>
      </c>
      <c r="J72" s="47" t="str">
        <f>Electives!C89</f>
        <v>Draw, paint, or color scenery</v>
      </c>
      <c r="K72" s="41" t="str">
        <f>IF(Electives!G89="E","E"," ")</f>
        <v> </v>
      </c>
      <c r="M72" s="47" t="str">
        <f>Electives!B179</f>
        <v>e.</v>
      </c>
      <c r="N72" s="47" t="str">
        <f>Electives!C179</f>
        <v>Attend day camp in your area</v>
      </c>
      <c r="O72" s="41" t="str">
        <f>IF(Electives!G179="E","E"," ")</f>
        <v> </v>
      </c>
    </row>
    <row r="73" spans="4:15" ht="12.75">
      <c r="D73" s="231"/>
      <c r="E73" s="42"/>
      <c r="F73" s="9" t="str">
        <f>Achievements!$C84</f>
        <v>CC Cooperation - Practice</v>
      </c>
      <c r="G73" s="41" t="str">
        <f>IF(Achievements!G84="A","A"," ")</f>
        <v> </v>
      </c>
      <c r="I73" s="47" t="str">
        <f>Electives!B90</f>
        <v>e.</v>
      </c>
      <c r="J73" s="47" t="str">
        <f>Electives!C90</f>
        <v>Make a stencil pattern</v>
      </c>
      <c r="K73" s="41" t="str">
        <f>IF(Electives!G90="E","E"," ")</f>
        <v> </v>
      </c>
      <c r="M73" s="47" t="str">
        <f>Electives!B180</f>
        <v>f.</v>
      </c>
      <c r="N73" s="47" t="str">
        <f>Electives!C180</f>
        <v>Attend resident camp</v>
      </c>
      <c r="O73" s="41" t="str">
        <f>IF(Electives!G180="E","E"," ")</f>
        <v> </v>
      </c>
    </row>
    <row r="74" spans="4:15" ht="12.75">
      <c r="D74" s="231"/>
      <c r="E74" s="41" t="str">
        <f>Achievements!$B85</f>
        <v>b.</v>
      </c>
      <c r="F74" s="9" t="str">
        <f>Achievements!$C85</f>
        <v>Make a game</v>
      </c>
      <c r="G74" s="41" t="str">
        <f>IF(Achievements!G85="A","A",IF(Achievements!G85="E","E"," "))</f>
        <v> </v>
      </c>
      <c r="I74" s="47" t="str">
        <f>Electives!B91</f>
        <v>f.</v>
      </c>
      <c r="J74" s="47" t="str">
        <f>Electives!C91</f>
        <v>Make a Cub Scout proj. poster</v>
      </c>
      <c r="K74" s="41" t="str">
        <f>IF(Electives!G91="E","E"," ")</f>
        <v> </v>
      </c>
      <c r="M74" s="47" t="str">
        <f>Electives!B181</f>
        <v>g.</v>
      </c>
      <c r="N74" s="47" t="str">
        <f>Electives!C181</f>
        <v>Participate w/den at campfire</v>
      </c>
      <c r="O74" s="41" t="str">
        <f>IF(Electives!G181="E","E"," ")</f>
        <v> </v>
      </c>
    </row>
    <row r="75" spans="4:15" ht="12.75">
      <c r="D75" s="231"/>
      <c r="E75" s="41" t="str">
        <f>Achievements!$B86</f>
        <v>c.</v>
      </c>
      <c r="F75" s="9" t="str">
        <f>Achievements!$C86</f>
        <v>Plan a walk</v>
      </c>
      <c r="G75" s="41" t="str">
        <f>IF(Achievements!G86="A","A",IF(Achievements!G86="E","E"," "))</f>
        <v> </v>
      </c>
      <c r="I75" s="2" t="str">
        <f>Electives!B93</f>
        <v>13. Birds</v>
      </c>
      <c r="J75" s="39"/>
      <c r="M75" s="47" t="str">
        <f>Electives!B182</f>
        <v>h.</v>
      </c>
      <c r="N75" s="47" t="str">
        <f>Electives!C182</f>
        <v>Participate in outdoor worship</v>
      </c>
      <c r="O75" s="41" t="str">
        <f>IF(Electives!G182="E","E"," ")</f>
        <v> </v>
      </c>
    </row>
    <row r="76" spans="4:11" ht="12.75">
      <c r="D76" s="231"/>
      <c r="E76" s="41" t="str">
        <f>Achievements!$B87</f>
        <v>d.</v>
      </c>
      <c r="F76" s="9" t="str">
        <f>Achievements!$C87</f>
        <v>Read a book</v>
      </c>
      <c r="G76" s="41" t="str">
        <f>IF(Achievements!G87="A","A",IF(Achievements!G87="E","E"," "))</f>
        <v> </v>
      </c>
      <c r="I76" s="47" t="str">
        <f>Electives!B94</f>
        <v>a.</v>
      </c>
      <c r="J76" s="47" t="str">
        <f>Electives!C94</f>
        <v>List all birds you see for a week</v>
      </c>
      <c r="K76" s="41" t="str">
        <f>IF(Electives!G94="E","E"," ")</f>
        <v> </v>
      </c>
    </row>
    <row r="77" spans="4:11" ht="12.75">
      <c r="D77" s="231"/>
      <c r="E77" s="41" t="str">
        <f>Achievements!$B88</f>
        <v>e.</v>
      </c>
      <c r="F77" s="9" t="str">
        <f>Achievements!$C88</f>
        <v>Watch TV or listent to radio</v>
      </c>
      <c r="G77" s="41" t="str">
        <f>IF(Achievements!G88="A","A",IF(Achievements!G88="E","E"," "))</f>
        <v> </v>
      </c>
      <c r="I77" s="47" t="str">
        <f>Electives!B95</f>
        <v>b.</v>
      </c>
      <c r="J77" s="47" t="str">
        <f>Electives!C95</f>
        <v>Put out nesting materials</v>
      </c>
      <c r="K77" s="41" t="str">
        <f>IF(Electives!G95="E","E"," ")</f>
        <v> </v>
      </c>
    </row>
    <row r="78" spans="4:11" ht="12.75">
      <c r="D78" s="231"/>
      <c r="E78" s="41" t="str">
        <f>Achievements!$B89</f>
        <v>f.</v>
      </c>
      <c r="F78" s="9" t="str">
        <f>Achievements!$C89</f>
        <v>Concert, play, or live program</v>
      </c>
      <c r="G78" s="41" t="str">
        <f>IF(Achievements!G89="A","A",IF(Achievements!G89="E","E"," "))</f>
        <v> </v>
      </c>
      <c r="I78" s="47" t="str">
        <f>Electives!B96</f>
        <v>c.</v>
      </c>
      <c r="J78" s="47" t="str">
        <f>Electives!C96</f>
        <v>Read a book about birds</v>
      </c>
      <c r="K78" s="41" t="str">
        <f>IF(Electives!G96="E","E"," ")</f>
        <v> </v>
      </c>
    </row>
    <row r="79" spans="4:11" ht="12.75">
      <c r="D79" s="232"/>
      <c r="E79" s="41" t="str">
        <f>Achievements!$B90</f>
        <v>g.</v>
      </c>
      <c r="F79" s="9" t="str">
        <f>Achievements!$C90</f>
        <v>Board game night</v>
      </c>
      <c r="G79" s="41" t="str">
        <f>IF(Achievements!G90="A","A",IF(Achievements!G90="E","E"," "))</f>
        <v> </v>
      </c>
      <c r="I79" s="47" t="str">
        <f>Electives!B97</f>
        <v>d.</v>
      </c>
      <c r="J79" s="47" t="str">
        <f>Electives!C97</f>
        <v>Point out 10 diff't birds</v>
      </c>
      <c r="K79" s="41" t="str">
        <f>IF(Electives!G97="E","E"," ")</f>
        <v> </v>
      </c>
    </row>
    <row r="80" spans="4:14" ht="12.75">
      <c r="D80" s="38" t="str">
        <f>Achievements!$B92</f>
        <v>11. Duty to God</v>
      </c>
      <c r="E80" s="38"/>
      <c r="F80" s="38"/>
      <c r="G80" s="36"/>
      <c r="I80" s="47" t="str">
        <f>Electives!B98</f>
        <v>e.</v>
      </c>
      <c r="J80" s="47" t="str">
        <f>Electives!C98</f>
        <v>Feed wild birds</v>
      </c>
      <c r="K80" s="41" t="str">
        <f>IF(Electives!G98="E","E"," ")</f>
        <v> </v>
      </c>
      <c r="M80" s="39"/>
      <c r="N80" s="39"/>
    </row>
    <row r="81" spans="4:14" ht="12.75" customHeight="1">
      <c r="D81" s="224" t="s">
        <v>316</v>
      </c>
      <c r="E81" s="45" t="str">
        <f>Achievements!$B93</f>
        <v>a.</v>
      </c>
      <c r="F81" s="9" t="str">
        <f>Achievements!$C93</f>
        <v>CC Faith - Know</v>
      </c>
      <c r="G81" s="41" t="str">
        <f>IF(Achievements!G93="A","A"," ")</f>
        <v> </v>
      </c>
      <c r="I81" s="47" t="str">
        <f>Electives!B99</f>
        <v>f.</v>
      </c>
      <c r="J81" s="47" t="str">
        <f>Electives!C99</f>
        <v>Put out a birdhouse</v>
      </c>
      <c r="K81" s="41" t="str">
        <f>IF(Electives!G99="E","E"," ")</f>
        <v> </v>
      </c>
      <c r="M81" s="39"/>
      <c r="N81" s="39"/>
    </row>
    <row r="82" spans="4:14" ht="12.75" customHeight="1">
      <c r="D82" s="225"/>
      <c r="E82" s="46"/>
      <c r="F82" s="9" t="str">
        <f>Achievements!$C94</f>
        <v>CC Faith - Commit</v>
      </c>
      <c r="G82" s="41" t="str">
        <f>IF(Achievements!G94="A","A"," ")</f>
        <v> </v>
      </c>
      <c r="M82" s="39"/>
      <c r="N82" s="39"/>
    </row>
    <row r="83" spans="4:7" ht="12.75">
      <c r="D83" s="225"/>
      <c r="E83" s="42"/>
      <c r="F83" s="9" t="str">
        <f>Achievements!$C95</f>
        <v>CC Faith - Practice</v>
      </c>
      <c r="G83" s="41" t="str">
        <f>IF(Achievements!G95="A","A"," ")</f>
        <v> </v>
      </c>
    </row>
    <row r="84" spans="4:7" ht="12.75">
      <c r="D84" s="225"/>
      <c r="E84" s="41" t="str">
        <f>Achievements!$B96</f>
        <v>b.</v>
      </c>
      <c r="F84" s="9" t="str">
        <f>Achievements!$C96</f>
        <v>Duty to god</v>
      </c>
      <c r="G84" s="41" t="str">
        <f>IF(Achievements!G96="A","A"," ")</f>
        <v> </v>
      </c>
    </row>
    <row r="85" spans="4:7" ht="12.75">
      <c r="D85" s="225"/>
      <c r="E85" s="41" t="str">
        <f>Achievements!$B97</f>
        <v>c.</v>
      </c>
      <c r="F85" s="9" t="str">
        <f>Achievements!$C97</f>
        <v>Two ideas - religious blfs.</v>
      </c>
      <c r="G85" s="41" t="str">
        <f>IF(Achievements!G97="A","A"," ")</f>
        <v> </v>
      </c>
    </row>
    <row r="86" spans="4:7" ht="12.75">
      <c r="D86" s="226"/>
      <c r="E86" s="41" t="str">
        <f>Achievements!$B98</f>
        <v>d.</v>
      </c>
      <c r="F86" s="9" t="str">
        <f>Achievements!$C98</f>
        <v>Help you place of worship</v>
      </c>
      <c r="G86" s="41" t="str">
        <f>IF(Achievements!G98="A","A"," ")</f>
        <v> </v>
      </c>
    </row>
    <row r="87" spans="4:7" ht="12.75">
      <c r="D87" s="38" t="str">
        <f>Achievements!$B100</f>
        <v>12. Making Choices   (do 12a plus any four of 12b thru 12k)</v>
      </c>
      <c r="E87" s="38"/>
      <c r="F87" s="38"/>
      <c r="G87" s="36"/>
    </row>
    <row r="88" spans="4:7" ht="12.75" customHeight="1">
      <c r="D88" s="224" t="s">
        <v>319</v>
      </c>
      <c r="E88" s="45" t="str">
        <f>Achievements!$B101</f>
        <v>a.</v>
      </c>
      <c r="F88" s="9" t="str">
        <f>Achievements!$C101</f>
        <v>CC Courage - Know</v>
      </c>
      <c r="G88" s="41" t="str">
        <f>IF(Achievements!G101="A","A"," ")</f>
        <v> </v>
      </c>
    </row>
    <row r="89" spans="4:7" ht="12.75" customHeight="1">
      <c r="D89" s="225"/>
      <c r="E89" s="46"/>
      <c r="F89" s="9" t="str">
        <f>Achievements!$C102</f>
        <v>CC Courage - Commit</v>
      </c>
      <c r="G89" s="41" t="str">
        <f>IF(Achievements!G102="A","A"," ")</f>
        <v> </v>
      </c>
    </row>
    <row r="90" spans="4:7" ht="12.75">
      <c r="D90" s="225"/>
      <c r="E90" s="42"/>
      <c r="F90" s="9" t="str">
        <f>Achievements!$C103</f>
        <v>CC Courage - Practice</v>
      </c>
      <c r="G90" s="41" t="str">
        <f>IF(Achievements!G103="A","A"," ")</f>
        <v> </v>
      </c>
    </row>
    <row r="91" spans="4:7" ht="12.75">
      <c r="D91" s="225"/>
      <c r="E91" s="41" t="str">
        <f>Achievements!$B104</f>
        <v>b.</v>
      </c>
      <c r="F91" s="9" t="str">
        <f>Achievements!$C104</f>
        <v>Older boy with drugs</v>
      </c>
      <c r="G91" s="41" t="str">
        <f>IF(Achievements!G104="A","A",IF(Achievements!G104="E","E"," "))</f>
        <v> </v>
      </c>
    </row>
    <row r="92" spans="4:10" ht="12.75">
      <c r="D92" s="225"/>
      <c r="E92" s="41" t="str">
        <f>Achievements!$B105</f>
        <v>c.</v>
      </c>
      <c r="F92" s="9" t="str">
        <f>Achievements!$C105</f>
        <v>Home alone phone call</v>
      </c>
      <c r="G92" s="41" t="str">
        <f>IF(Achievements!G105="A","A",IF(Achievements!G105="E","E"," "))</f>
        <v> </v>
      </c>
      <c r="I92" s="39"/>
      <c r="J92" s="39"/>
    </row>
    <row r="93" spans="4:7" ht="12.75">
      <c r="D93" s="225"/>
      <c r="E93" s="41" t="str">
        <f>Achievements!$B106</f>
        <v>d.</v>
      </c>
      <c r="F93" s="9" t="str">
        <f>Achievements!$C106</f>
        <v>Kid with braces on legs</v>
      </c>
      <c r="G93" s="41" t="str">
        <f>IF(Achievements!G106="A","A",IF(Achievements!G106="E","E"," "))</f>
        <v> </v>
      </c>
    </row>
    <row r="94" spans="4:7" ht="12.75">
      <c r="D94" s="225"/>
      <c r="E94" s="41" t="str">
        <f>Achievements!$B107</f>
        <v>e.</v>
      </c>
      <c r="F94" s="9" t="str">
        <f>Achievements!$C107</f>
        <v>Stranger in car</v>
      </c>
      <c r="G94" s="41" t="str">
        <f>IF(Achievements!G107="A","A",IF(Achievements!G107="E","E"," "))</f>
        <v> </v>
      </c>
    </row>
    <row r="95" spans="4:7" ht="12.75">
      <c r="D95" s="225"/>
      <c r="E95" s="41" t="str">
        <f>Achievements!$B108</f>
        <v>f.</v>
      </c>
      <c r="F95" s="9" t="str">
        <f>Achievements!$C108</f>
        <v>Bully demands money</v>
      </c>
      <c r="G95" s="41" t="str">
        <f>IF(Achievements!G108="A","A",IF(Achievements!G108="E","E"," "))</f>
        <v> </v>
      </c>
    </row>
    <row r="96" spans="4:7" ht="12.75">
      <c r="D96" s="225"/>
      <c r="E96" s="41" t="str">
        <f>Achievements!$B109</f>
        <v>g.</v>
      </c>
      <c r="F96" s="9" t="str">
        <f>Achievements!$C109</f>
        <v>Meter reader</v>
      </c>
      <c r="G96" s="41" t="str">
        <f>IF(Achievements!G109="A","A",IF(Achievements!G109="E","E"," "))</f>
        <v> </v>
      </c>
    </row>
    <row r="97" spans="4:7" ht="12.75">
      <c r="D97" s="225"/>
      <c r="E97" s="41" t="str">
        <f>Achievements!$B110</f>
        <v>h.</v>
      </c>
      <c r="F97" s="9" t="str">
        <f>Achievements!$C110</f>
        <v>Burglar at neighbor's</v>
      </c>
      <c r="G97" s="41" t="str">
        <f>IF(Achievements!G110="A","A",IF(Achievements!G110="E","E"," "))</f>
        <v> </v>
      </c>
    </row>
    <row r="98" spans="4:7" ht="12.75">
      <c r="D98" s="225"/>
      <c r="E98" s="41" t="str">
        <f>Achievements!$B111</f>
        <v>i.</v>
      </c>
      <c r="F98" s="9" t="str">
        <f>Achievements!$C111</f>
        <v>Guide dog</v>
      </c>
      <c r="G98" s="41" t="str">
        <f>IF(Achievements!G111="A","A",IF(Achievements!G111="E","E"," "))</f>
        <v> </v>
      </c>
    </row>
    <row r="99" spans="4:7" ht="12.75">
      <c r="D99" s="225"/>
      <c r="E99" s="41" t="str">
        <f>Achievements!$B112</f>
        <v>j.</v>
      </c>
      <c r="F99" s="9" t="str">
        <f>Achievements!$C112</f>
        <v>Steal from a store</v>
      </c>
      <c r="G99" s="41" t="str">
        <f>IF(Achievements!G112="A","A",IF(Achievements!G112="E","E"," "))</f>
        <v> </v>
      </c>
    </row>
    <row r="100" spans="4:7" ht="12.75">
      <c r="D100" s="226"/>
      <c r="E100" s="41" t="str">
        <f>Achievements!$B113</f>
        <v>k.</v>
      </c>
      <c r="F100" s="9" t="str">
        <f>Achievements!$C113</f>
        <v>Elderly woman</v>
      </c>
      <c r="G100" s="41" t="str">
        <f>IF(Achievements!G113="A","A",IF(Achievements!G113="E","E"," "))</f>
        <v> </v>
      </c>
    </row>
    <row r="101" spans="5:7" ht="12.75">
      <c r="E101" s="40"/>
      <c r="F101" s="4"/>
      <c r="G101" s="4"/>
    </row>
    <row r="103" spans="5:7" ht="15.75">
      <c r="E103" s="40"/>
      <c r="F103" s="58"/>
      <c r="G103" s="4"/>
    </row>
    <row r="104" spans="5:7" ht="12.75">
      <c r="E104" s="40"/>
      <c r="F104" s="4"/>
      <c r="G104" s="4"/>
    </row>
    <row r="105" spans="5:7" ht="12.75">
      <c r="E105" s="40"/>
      <c r="F105" s="4"/>
      <c r="G105" s="4"/>
    </row>
    <row r="106" spans="5:7" ht="12.75">
      <c r="E106" s="40"/>
      <c r="F106" s="4"/>
      <c r="G106" s="4"/>
    </row>
    <row r="107" spans="5:7" ht="12.75">
      <c r="E107" s="40"/>
      <c r="F107" s="4"/>
      <c r="G107" s="4"/>
    </row>
  </sheetData>
  <sheetProtection password="CA1D" sheet="1" objects="1" scenarios="1"/>
  <mergeCells count="20">
    <mergeCell ref="D71:D79"/>
    <mergeCell ref="D16:G16"/>
    <mergeCell ref="D25:D27"/>
    <mergeCell ref="D29:D34"/>
    <mergeCell ref="D36:D40"/>
    <mergeCell ref="D1:G2"/>
    <mergeCell ref="I1:K2"/>
    <mergeCell ref="M1:O2"/>
    <mergeCell ref="D4:D15"/>
    <mergeCell ref="D3:G3"/>
    <mergeCell ref="D81:D86"/>
    <mergeCell ref="D88:D100"/>
    <mergeCell ref="M14:O14"/>
    <mergeCell ref="M8:O8"/>
    <mergeCell ref="D17:D23"/>
    <mergeCell ref="M18:O18"/>
    <mergeCell ref="D42:D46"/>
    <mergeCell ref="D48:D55"/>
    <mergeCell ref="D57:D61"/>
    <mergeCell ref="D63:D69"/>
  </mergeCells>
  <printOptions/>
  <pageMargins left="0.5" right="0.5" top="0.5" bottom="0.5" header="0.25" footer="0.25"/>
  <pageSetup fitToHeight="1" fitToWidth="1" horizontalDpi="600" verticalDpi="600" orientation="portrait" scale="56" r:id="rId1"/>
  <headerFooter alignWithMargins="0">
    <oddHeader>&amp;C&amp;"Arial,Bold"&amp;14WolfTrax&amp;12
&amp;D</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O107"/>
  <sheetViews>
    <sheetView showGridLines="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9.140625" defaultRowHeight="12.75"/>
  <cols>
    <col min="1" max="1" width="31.140625" style="0" customWidth="1"/>
    <col min="2" max="2" width="3.8515625" style="0" customWidth="1"/>
    <col min="3" max="3" width="6.421875" style="0" customWidth="1"/>
    <col min="4" max="4" width="2.7109375" style="0" customWidth="1"/>
    <col min="5" max="5" width="2.57421875" style="37" customWidth="1"/>
    <col min="6" max="6" width="29.140625" style="0" customWidth="1"/>
    <col min="7" max="7" width="3.421875" style="0" customWidth="1"/>
    <col min="8" max="8" width="6.421875" style="0" customWidth="1"/>
    <col min="9" max="9" width="2.57421875" style="0" customWidth="1"/>
    <col min="10" max="10" width="28.57421875" style="0" customWidth="1"/>
    <col min="11" max="11" width="3.421875" style="0" customWidth="1"/>
    <col min="12" max="12" width="6.421875" style="0" customWidth="1"/>
    <col min="13" max="13" width="2.57421875" style="0" customWidth="1"/>
    <col min="14" max="14" width="28.57421875" style="0" customWidth="1"/>
    <col min="15" max="15" width="3.421875" style="0" customWidth="1"/>
  </cols>
  <sheetData>
    <row r="1" spans="1:15" ht="20.25">
      <c r="A1" s="49" t="str">
        <f ca="1">RIGHT(CELL("filename",A1),SUM(LEN(CELL("filename",A1))-SEARCH("]",CELL("filename",A1),1)))</f>
        <v>Scout 4</v>
      </c>
      <c r="D1" s="228" t="s">
        <v>250</v>
      </c>
      <c r="E1" s="228"/>
      <c r="F1" s="228"/>
      <c r="G1" s="228"/>
      <c r="I1" s="228" t="s">
        <v>251</v>
      </c>
      <c r="J1" s="228"/>
      <c r="K1" s="228"/>
      <c r="M1" s="228" t="s">
        <v>251</v>
      </c>
      <c r="N1" s="228"/>
      <c r="O1" s="228"/>
    </row>
    <row r="2" spans="4:15" ht="7.5" customHeight="1">
      <c r="D2" s="228"/>
      <c r="E2" s="228"/>
      <c r="F2" s="228"/>
      <c r="G2" s="228"/>
      <c r="I2" s="228"/>
      <c r="J2" s="228"/>
      <c r="K2" s="228"/>
      <c r="M2" s="228"/>
      <c r="N2" s="228"/>
      <c r="O2" s="228"/>
    </row>
    <row r="3" spans="1:14" ht="12.75">
      <c r="A3" s="2" t="s">
        <v>320</v>
      </c>
      <c r="D3" s="229" t="str">
        <f>Achievements!$B5</f>
        <v>1. Feats of Skill</v>
      </c>
      <c r="E3" s="229"/>
      <c r="F3" s="229"/>
      <c r="G3" s="229"/>
      <c r="I3" s="2" t="str">
        <f>Electives!B9</f>
        <v>1. It's a Secret</v>
      </c>
      <c r="J3" s="2"/>
      <c r="M3" s="2" t="str">
        <f>Electives!B101</f>
        <v>14. Pets</v>
      </c>
      <c r="N3" s="39"/>
    </row>
    <row r="4" spans="1:15" ht="12.75">
      <c r="A4" s="50" t="s">
        <v>252</v>
      </c>
      <c r="B4" s="61" t="str">
        <f>IF(COUNTIF(B11:B22,"C")=12,"C",IF(COUNTIF(B11:B22,"P")&gt;0,"P",IF(COUNTIF(B11:B22,"C")&gt;0,"P"," ")))</f>
        <v> </v>
      </c>
      <c r="D4" s="227" t="s">
        <v>317</v>
      </c>
      <c r="E4" s="41" t="str">
        <f>Achievements!$B6</f>
        <v>a.</v>
      </c>
      <c r="F4" s="9" t="str">
        <f>Achievements!$C6</f>
        <v>Play catch</v>
      </c>
      <c r="G4" s="42" t="str">
        <f>IF(Achievements!H6="A","A"," ")</f>
        <v> </v>
      </c>
      <c r="I4" s="47" t="str">
        <f>Electives!B10</f>
        <v>a.</v>
      </c>
      <c r="J4" s="47" t="str">
        <f>Electives!C10</f>
        <v>Use a secret code</v>
      </c>
      <c r="K4" s="41" t="str">
        <f>IF(Electives!H10="E","E"," ")</f>
        <v> </v>
      </c>
      <c r="M4" s="47" t="str">
        <f>Electives!B102</f>
        <v>a.</v>
      </c>
      <c r="N4" s="47" t="str">
        <f>Electives!C102</f>
        <v>Take care of a pet</v>
      </c>
      <c r="O4" s="41" t="str">
        <f>IF(Electives!H102="E","E"," ")</f>
        <v> </v>
      </c>
    </row>
    <row r="5" spans="1:15" ht="12.75">
      <c r="A5" s="51" t="s">
        <v>253</v>
      </c>
      <c r="B5" s="61" t="str">
        <f>IF(Electives!H6&gt;0,Electives!H6," ")</f>
        <v> </v>
      </c>
      <c r="D5" s="227"/>
      <c r="E5" s="41" t="str">
        <f>Achievements!$B7</f>
        <v>b.</v>
      </c>
      <c r="F5" s="9" t="str">
        <f>Achievements!$C7</f>
        <v>Walk a line</v>
      </c>
      <c r="G5" s="42" t="str">
        <f>IF(Achievements!H7="A","A"," ")</f>
        <v> </v>
      </c>
      <c r="I5" s="47" t="str">
        <f>Electives!B11</f>
        <v>b.</v>
      </c>
      <c r="J5" s="47" t="str">
        <f>Electives!C11</f>
        <v>Write in invisible ink</v>
      </c>
      <c r="K5" s="41" t="str">
        <f>IF(Electives!H11="E","E"," ")</f>
        <v> </v>
      </c>
      <c r="M5" s="47" t="str">
        <f>Electives!B103</f>
        <v>b.</v>
      </c>
      <c r="N5" s="47" t="str">
        <f>Electives!C103</f>
        <v>Meet a strange dog</v>
      </c>
      <c r="O5" s="41" t="str">
        <f>IF(Electives!H103="E","E"," ")</f>
        <v> </v>
      </c>
    </row>
    <row r="6" spans="1:15" ht="12.75">
      <c r="A6" s="51" t="s">
        <v>331</v>
      </c>
      <c r="B6" s="61">
        <f>IF(Electives!H6=" ",0,INT(Electives!H6/10))</f>
        <v>0</v>
      </c>
      <c r="D6" s="227"/>
      <c r="E6" s="41" t="str">
        <f>Achievements!$B8</f>
        <v>c.</v>
      </c>
      <c r="F6" s="9" t="str">
        <f>Achievements!$C8</f>
        <v>Front roll</v>
      </c>
      <c r="G6" s="42" t="str">
        <f>IF(Achievements!H8="A","A"," ")</f>
        <v> </v>
      </c>
      <c r="I6" s="47" t="str">
        <f>Electives!B12</f>
        <v>c.</v>
      </c>
      <c r="J6" s="47" t="str">
        <f>Electives!C12</f>
        <v>Sign your name in ASL</v>
      </c>
      <c r="K6" s="41" t="str">
        <f>IF(Electives!H12="E","E"," ")</f>
        <v> </v>
      </c>
      <c r="M6" s="47" t="str">
        <f>Electives!B104</f>
        <v>c.</v>
      </c>
      <c r="N6" s="47" t="str">
        <f>Electives!C104</f>
        <v>Read and report on a pet book</v>
      </c>
      <c r="O6" s="41" t="str">
        <f>IF(Electives!H104="E","E"," ")</f>
        <v> </v>
      </c>
    </row>
    <row r="7" spans="1:15" ht="12.75">
      <c r="A7" s="51" t="s">
        <v>332</v>
      </c>
      <c r="B7" s="62">
        <f>INT(COUNTIF(B11:B22,"C")/3)</f>
        <v>0</v>
      </c>
      <c r="D7" s="227"/>
      <c r="E7" s="41" t="str">
        <f>Achievements!$B9</f>
        <v>d.</v>
      </c>
      <c r="F7" s="9" t="str">
        <f>Achievements!$C9</f>
        <v>Back roll</v>
      </c>
      <c r="G7" s="42" t="str">
        <f>IF(Achievements!H9="A","A"," ")</f>
        <v> </v>
      </c>
      <c r="I7" s="47" t="str">
        <f>Electives!B13</f>
        <v>d.</v>
      </c>
      <c r="J7" s="47" t="str">
        <f>Electives!C13</f>
        <v>Use 12 American Indian sgns</v>
      </c>
      <c r="K7" s="41" t="str">
        <f>IF(Electives!H13="E","E"," ")</f>
        <v> </v>
      </c>
      <c r="M7" s="47" t="str">
        <f>Electives!B105</f>
        <v>d.</v>
      </c>
      <c r="N7" s="47" t="str">
        <f>Electives!C105</f>
        <v>Define rabid and tell what to do</v>
      </c>
      <c r="O7" s="41" t="str">
        <f>IF(Electives!H105="E","E"," ")</f>
        <v> </v>
      </c>
    </row>
    <row r="8" spans="1:15" ht="12.75">
      <c r="A8" s="60"/>
      <c r="B8" s="60"/>
      <c r="D8" s="227"/>
      <c r="E8" s="41" t="str">
        <f>Achievements!$B10</f>
        <v>e.</v>
      </c>
      <c r="F8" s="9" t="str">
        <f>Achievements!$C10</f>
        <v>Falling forward roll</v>
      </c>
      <c r="G8" s="42" t="str">
        <f>IF(Achievements!H10="A","A"," ")</f>
        <v> </v>
      </c>
      <c r="I8" s="2" t="str">
        <f>Electives!B15</f>
        <v>2. Be an Actor</v>
      </c>
      <c r="J8" s="2"/>
      <c r="M8" s="163" t="str">
        <f>Electives!B107</f>
        <v>15. Grow Something</v>
      </c>
      <c r="N8" s="163"/>
      <c r="O8" s="163"/>
    </row>
    <row r="9" spans="1:15" ht="12.75">
      <c r="A9" s="7"/>
      <c r="B9" s="7"/>
      <c r="D9" s="227"/>
      <c r="E9" s="41" t="str">
        <f>Achievements!$B11</f>
        <v>f.</v>
      </c>
      <c r="F9" s="9" t="str">
        <f>Achievements!$C11</f>
        <v>Jump high</v>
      </c>
      <c r="G9" s="42" t="str">
        <f>IF(Achievements!H11="A","A",IF(Achievements!H11="E","E"," "))</f>
        <v> </v>
      </c>
      <c r="I9" s="47" t="str">
        <f>Electives!B16</f>
        <v>a.</v>
      </c>
      <c r="J9" s="47" t="str">
        <f>Electives!C16</f>
        <v>Put on skit w/costumes</v>
      </c>
      <c r="K9" s="41" t="str">
        <f>IF(Electives!H16="E","E"," ")</f>
        <v> </v>
      </c>
      <c r="M9" s="47" t="str">
        <f>Electives!B108</f>
        <v>a.</v>
      </c>
      <c r="N9" s="47" t="str">
        <f>Electives!C108</f>
        <v>Plant and raise box garden</v>
      </c>
      <c r="O9" s="41" t="str">
        <f>IF(Electives!H108="E","E"," ")</f>
        <v> </v>
      </c>
    </row>
    <row r="10" spans="1:15" ht="12.75">
      <c r="A10" s="2" t="s">
        <v>322</v>
      </c>
      <c r="D10" s="227"/>
      <c r="E10" s="41" t="str">
        <f>Achievements!$B12</f>
        <v>g.</v>
      </c>
      <c r="F10" s="9" t="str">
        <f>Achievements!$C12</f>
        <v>Elephant walk, etc.</v>
      </c>
      <c r="G10" s="42" t="str">
        <f>IF(Achievements!H12="A","A",IF(Achievements!H12="E","E"," "))</f>
        <v> </v>
      </c>
      <c r="I10" s="47" t="str">
        <f>Electives!B17</f>
        <v>b.</v>
      </c>
      <c r="J10" s="47" t="str">
        <f>Electives!C17</f>
        <v>Make scenery for a skit</v>
      </c>
      <c r="K10" s="41" t="str">
        <f>IF(Electives!H17="E","E"," ")</f>
        <v> </v>
      </c>
      <c r="M10" s="47" t="str">
        <f>Electives!B109</f>
        <v>b.</v>
      </c>
      <c r="N10" s="47" t="str">
        <f>Electives!C109</f>
        <v>Plant and raise flower bed</v>
      </c>
      <c r="O10" s="41" t="str">
        <f>IF(Electives!H109="E","E"," ")</f>
        <v> </v>
      </c>
    </row>
    <row r="11" spans="1:15" ht="12.75">
      <c r="A11" s="52" t="s">
        <v>254</v>
      </c>
      <c r="B11" s="63" t="str">
        <f>Achievements!H18</f>
        <v> </v>
      </c>
      <c r="D11" s="227"/>
      <c r="E11" s="41" t="str">
        <f>Achievements!$B13</f>
        <v>h.</v>
      </c>
      <c r="F11" s="9" t="str">
        <f>Achievements!$C13</f>
        <v>Swim 25 feet</v>
      </c>
      <c r="G11" s="42" t="str">
        <f>IF(Achievements!H13="A","A",IF(Achievements!H13="E","E"," "))</f>
        <v> </v>
      </c>
      <c r="I11" s="47" t="str">
        <f>Electives!B18</f>
        <v>c.</v>
      </c>
      <c r="J11" s="47" t="str">
        <f>Electives!C18</f>
        <v>Make sound effects for a skit</v>
      </c>
      <c r="K11" s="41" t="str">
        <f>IF(Electives!H18="E","E"," ")</f>
        <v> </v>
      </c>
      <c r="M11" s="47" t="str">
        <f>Electives!B110</f>
        <v>c.</v>
      </c>
      <c r="N11" s="47" t="str">
        <f>Electives!C110</f>
        <v>Grow a plant indoors</v>
      </c>
      <c r="O11" s="41" t="str">
        <f>IF(Electives!H110="E","E"," ")</f>
        <v> </v>
      </c>
    </row>
    <row r="12" spans="1:15" ht="12.75">
      <c r="A12" s="53" t="s">
        <v>255</v>
      </c>
      <c r="B12" s="63" t="str">
        <f>Achievements!H27</f>
        <v> </v>
      </c>
      <c r="D12" s="227"/>
      <c r="E12" s="41" t="str">
        <f>Achievements!$B14</f>
        <v>i.</v>
      </c>
      <c r="F12" s="9" t="str">
        <f>Achievements!$C14</f>
        <v>Tread water</v>
      </c>
      <c r="G12" s="42" t="str">
        <f>IF(Achievements!H14="A","A",IF(Achievements!H14="E","E"," "))</f>
        <v> </v>
      </c>
      <c r="I12" s="47" t="str">
        <f>Electives!B19</f>
        <v>d.</v>
      </c>
      <c r="J12" s="47" t="str">
        <f>Electives!C19</f>
        <v>Be the announcer for a skit</v>
      </c>
      <c r="K12" s="41" t="str">
        <f>IF(Electives!H19="E","E"," ")</f>
        <v> </v>
      </c>
      <c r="M12" s="47" t="str">
        <f>Electives!B111</f>
        <v>d.</v>
      </c>
      <c r="N12" s="47" t="str">
        <f>Electives!C111</f>
        <v>Plant &amp; raise vegetables</v>
      </c>
      <c r="O12" s="41" t="str">
        <f>IF(Electives!H111="E","E"," ")</f>
        <v> </v>
      </c>
    </row>
    <row r="13" spans="1:15" ht="12.75">
      <c r="A13" s="53" t="s">
        <v>256</v>
      </c>
      <c r="B13" s="63" t="str">
        <f>Achievements!H32</f>
        <v> </v>
      </c>
      <c r="D13" s="227"/>
      <c r="E13" s="41" t="str">
        <f>Achievements!$B15</f>
        <v>j.</v>
      </c>
      <c r="F13" s="9" t="str">
        <f>Achievements!$C15</f>
        <v>Basketball passes</v>
      </c>
      <c r="G13" s="42" t="str">
        <f>IF(Achievements!H15="A","A",IF(Achievements!H15="E","E"," "))</f>
        <v> </v>
      </c>
      <c r="I13" s="47" t="str">
        <f>Electives!B20</f>
        <v>e.</v>
      </c>
      <c r="J13" s="47" t="str">
        <f>Electives!C20</f>
        <v>Make paper sack mask for skit</v>
      </c>
      <c r="K13" s="41" t="str">
        <f>IF(Electives!H20="E","E"," ")</f>
        <v> </v>
      </c>
      <c r="M13" s="47" t="str">
        <f>Electives!B112</f>
        <v>e.</v>
      </c>
      <c r="N13" s="47" t="str">
        <f>Electives!C112</f>
        <v>Visit botanical garden in area</v>
      </c>
      <c r="O13" s="41" t="str">
        <f>IF(Electives!H112="E","E"," ")</f>
        <v> </v>
      </c>
    </row>
    <row r="14" spans="1:15" ht="12.75">
      <c r="A14" s="53" t="s">
        <v>263</v>
      </c>
      <c r="B14" s="63" t="str">
        <f>Achievements!H40</f>
        <v> </v>
      </c>
      <c r="D14" s="227"/>
      <c r="E14" s="41" t="str">
        <f>Achievements!$B16</f>
        <v>k.</v>
      </c>
      <c r="F14" s="9" t="str">
        <f>Achievements!$C16</f>
        <v>Frog stand</v>
      </c>
      <c r="G14" s="42" t="str">
        <f>IF(Achievements!H16="A","A",IF(Achievements!H16="E","E"," "))</f>
        <v> </v>
      </c>
      <c r="I14" s="2" t="str">
        <f>Electives!B22</f>
        <v>3. Make it Yourself</v>
      </c>
      <c r="J14" s="2"/>
      <c r="M14" s="163" t="str">
        <f>Electives!B114</f>
        <v>16. Family Alert</v>
      </c>
      <c r="N14" s="163"/>
      <c r="O14" s="163"/>
    </row>
    <row r="15" spans="1:15" ht="12.75">
      <c r="A15" s="53" t="s">
        <v>264</v>
      </c>
      <c r="B15" s="63" t="str">
        <f>Achievements!H47</f>
        <v> </v>
      </c>
      <c r="D15" s="227"/>
      <c r="E15" s="41" t="str">
        <f>Achievements!$B17</f>
        <v>l.</v>
      </c>
      <c r="F15" s="9" t="str">
        <f>Achievements!$C17</f>
        <v>Run or Jog 5 min</v>
      </c>
      <c r="G15" s="42" t="str">
        <f>IF(Achievements!H17="A","A",IF(Achievements!H17="E","E"," "))</f>
        <v> </v>
      </c>
      <c r="I15" s="47" t="str">
        <f>Electives!B23</f>
        <v>a.</v>
      </c>
      <c r="J15" s="47" t="str">
        <f>Electives!C23</f>
        <v>Make something useful</v>
      </c>
      <c r="K15" s="41" t="str">
        <f>IF(Electives!H23="E","E"," ")</f>
        <v> </v>
      </c>
      <c r="M15" s="47" t="str">
        <f>Electives!B115</f>
        <v>a.</v>
      </c>
      <c r="N15" s="47" t="str">
        <f>Electives!C115</f>
        <v>Family talk about emergencies</v>
      </c>
      <c r="O15" s="41" t="str">
        <f>IF(Electives!H115="E","E"," ")</f>
        <v> </v>
      </c>
    </row>
    <row r="16" spans="1:15" ht="12.75">
      <c r="A16" s="53" t="s">
        <v>257</v>
      </c>
      <c r="B16" s="63" t="str">
        <f>Achievements!H54</f>
        <v> </v>
      </c>
      <c r="D16" s="233" t="str">
        <f>Achievements!$B19</f>
        <v>2. Your Flag</v>
      </c>
      <c r="E16" s="233"/>
      <c r="F16" s="233"/>
      <c r="G16" s="233"/>
      <c r="I16" s="47" t="str">
        <f>Electives!B24</f>
        <v>b.</v>
      </c>
      <c r="J16" s="47" t="str">
        <f>Electives!C24</f>
        <v>Stretch your hand</v>
      </c>
      <c r="K16" s="41" t="str">
        <f>IF(Electives!H24="E","E"," ")</f>
        <v> </v>
      </c>
      <c r="M16" s="47" t="str">
        <f>Electives!B116</f>
        <v>b.</v>
      </c>
      <c r="N16" s="47" t="str">
        <f>Electives!C116</f>
        <v>Safe water - purify water</v>
      </c>
      <c r="O16" s="41" t="str">
        <f>IF(Electives!H116="E","E"," ")</f>
        <v> </v>
      </c>
    </row>
    <row r="17" spans="1:15" ht="12.75">
      <c r="A17" s="53" t="s">
        <v>258</v>
      </c>
      <c r="B17" s="63" t="str">
        <f>Achievements!H64</f>
        <v> </v>
      </c>
      <c r="D17" s="227" t="s">
        <v>316</v>
      </c>
      <c r="E17" s="41" t="str">
        <f>Achievements!$B20</f>
        <v>a.</v>
      </c>
      <c r="F17" s="9" t="str">
        <f>Achievements!$C20</f>
        <v>Pledge of allegiance</v>
      </c>
      <c r="G17" s="42" t="str">
        <f>IF(Achievements!H20="A","A"," ")</f>
        <v> </v>
      </c>
      <c r="I17" s="47" t="str">
        <f>Electives!B25</f>
        <v>c.</v>
      </c>
      <c r="J17" s="47" t="str">
        <f>Electives!C25</f>
        <v>Make a bench fork</v>
      </c>
      <c r="K17" s="41" t="str">
        <f>IF(Electives!H25="E","E"," ")</f>
        <v> </v>
      </c>
      <c r="M17" s="48" t="str">
        <f>Electives!B117</f>
        <v>c.</v>
      </c>
      <c r="N17" s="48" t="str">
        <f>Electives!C117</f>
        <v>First aid supplies &amp; kit</v>
      </c>
      <c r="O17" s="41" t="str">
        <f>IF(Electives!H117="E","E"," ")</f>
        <v> </v>
      </c>
    </row>
    <row r="18" spans="1:15" ht="12.75">
      <c r="A18" s="53" t="s">
        <v>259</v>
      </c>
      <c r="B18" s="63" t="str">
        <f>Achievements!H71</f>
        <v> </v>
      </c>
      <c r="D18" s="227"/>
      <c r="E18" s="41" t="str">
        <f>Achievements!$B21</f>
        <v>b.</v>
      </c>
      <c r="F18" s="9" t="str">
        <f>Achievements!$C21</f>
        <v>Lead flag ceremony</v>
      </c>
      <c r="G18" s="42" t="str">
        <f>IF(Achievements!H21="A","A"," ")</f>
        <v> </v>
      </c>
      <c r="I18" s="47" t="str">
        <f>Electives!B26</f>
        <v>d.</v>
      </c>
      <c r="J18" s="47" t="str">
        <f>Electives!C26</f>
        <v>Make a door stop</v>
      </c>
      <c r="K18" s="41" t="str">
        <f>IF(Electives!H26="E","E"," ")</f>
        <v> </v>
      </c>
      <c r="M18" s="163" t="str">
        <f>Electives!B119</f>
        <v>17. Tie It Right</v>
      </c>
      <c r="N18" s="163"/>
      <c r="O18" s="163"/>
    </row>
    <row r="19" spans="1:15" ht="12.75">
      <c r="A19" s="53" t="s">
        <v>265</v>
      </c>
      <c r="B19" s="63" t="str">
        <f>Achievements!H80</f>
        <v> </v>
      </c>
      <c r="D19" s="227"/>
      <c r="E19" s="41" t="str">
        <f>Achievements!$B22</f>
        <v>c.</v>
      </c>
      <c r="F19" s="9" t="str">
        <f>Achievements!$C22</f>
        <v>Respect and care for flag</v>
      </c>
      <c r="G19" s="42" t="str">
        <f>IF(Achievements!H22="A","A"," ")</f>
        <v> </v>
      </c>
      <c r="I19" s="47" t="str">
        <f>Electives!B27</f>
        <v>e.</v>
      </c>
      <c r="J19" s="47" t="str">
        <f>Electives!C27</f>
        <v>Make something else</v>
      </c>
      <c r="K19" s="41" t="str">
        <f>IF(Electives!H27="E","E"," ")</f>
        <v> </v>
      </c>
      <c r="M19" s="47" t="str">
        <f>Electives!B120</f>
        <v>a.</v>
      </c>
      <c r="N19" s="47" t="str">
        <f>Electives!C120</f>
        <v>Overhand knot &amp; square knot</v>
      </c>
      <c r="O19" s="41" t="str">
        <f>IF(Electives!H120="E","E"," ")</f>
        <v> </v>
      </c>
    </row>
    <row r="20" spans="1:15" ht="12.75">
      <c r="A20" s="53" t="s">
        <v>260</v>
      </c>
      <c r="B20" s="63" t="str">
        <f>Achievements!H91</f>
        <v> </v>
      </c>
      <c r="D20" s="227"/>
      <c r="E20" s="41" t="str">
        <f>Achievements!$B23</f>
        <v>d.</v>
      </c>
      <c r="F20" s="9" t="str">
        <f>Achievements!$C23</f>
        <v>State Flag</v>
      </c>
      <c r="G20" s="42" t="str">
        <f>IF(Achievements!H23="A","A"," ")</f>
        <v> </v>
      </c>
      <c r="I20" s="2" t="str">
        <f>Electives!B29</f>
        <v>4. Play a Game</v>
      </c>
      <c r="J20" s="2"/>
      <c r="M20" s="47" t="str">
        <f>Electives!B121</f>
        <v>b.</v>
      </c>
      <c r="N20" s="47" t="str">
        <f>Electives!C121</f>
        <v>Tie shoelaces</v>
      </c>
      <c r="O20" s="41" t="str">
        <f>IF(Electives!H121="E","E"," ")</f>
        <v> </v>
      </c>
    </row>
    <row r="21" spans="1:15" ht="12.75">
      <c r="A21" s="53" t="s">
        <v>261</v>
      </c>
      <c r="B21" s="63" t="str">
        <f>Achievements!H99</f>
        <v> </v>
      </c>
      <c r="D21" s="227"/>
      <c r="E21" s="41" t="str">
        <f>Achievements!$B24</f>
        <v>e.</v>
      </c>
      <c r="F21" s="9" t="str">
        <f>Achievements!$C24</f>
        <v>Raise flag</v>
      </c>
      <c r="G21" s="42" t="str">
        <f>IF(Achievements!H24="A","A"," ")</f>
        <v> </v>
      </c>
      <c r="I21" s="47" t="str">
        <f>Electives!B30</f>
        <v>a.</v>
      </c>
      <c r="J21" s="47" t="str">
        <f>Electives!C30</f>
        <v>Play pie-tin washer toss</v>
      </c>
      <c r="K21" s="41" t="str">
        <f>IF(Electives!H30="E","E"," ")</f>
        <v> </v>
      </c>
      <c r="M21" s="47" t="str">
        <f>Electives!B122</f>
        <v>c.</v>
      </c>
      <c r="N21" s="47" t="str">
        <f>Electives!C122</f>
        <v>Wrap and tie a package</v>
      </c>
      <c r="O21" s="41" t="str">
        <f>IF(Electives!H122="E","E"," ")</f>
        <v> </v>
      </c>
    </row>
    <row r="22" spans="1:15" ht="12.75">
      <c r="A22" s="53" t="s">
        <v>262</v>
      </c>
      <c r="B22" s="64" t="str">
        <f>Achievements!H114</f>
        <v> </v>
      </c>
      <c r="D22" s="227"/>
      <c r="E22" s="41" t="str">
        <f>Achievements!$B25</f>
        <v>f.</v>
      </c>
      <c r="F22" s="9" t="str">
        <f>Achievements!$C25</f>
        <v>Outdoor flag ceremony</v>
      </c>
      <c r="G22" s="42" t="str">
        <f>IF(Achievements!H25="A","A"," ")</f>
        <v> </v>
      </c>
      <c r="I22" s="47" t="str">
        <f>Electives!B31</f>
        <v>b.</v>
      </c>
      <c r="J22" s="47" t="str">
        <f>Electives!C31</f>
        <v>Play marble sharpshooter</v>
      </c>
      <c r="K22" s="41" t="str">
        <f>IF(Electives!H31="E","E"," ")</f>
        <v> </v>
      </c>
      <c r="M22" s="47" t="str">
        <f>Electives!B123</f>
        <v>d.</v>
      </c>
      <c r="N22" s="47" t="str">
        <f>Electives!C123</f>
        <v>Tie a stack of newspapers</v>
      </c>
      <c r="O22" s="41" t="str">
        <f>IF(Electives!H123="E","E"," ")</f>
        <v> </v>
      </c>
    </row>
    <row r="23" spans="1:15" ht="12.75">
      <c r="A23" s="54" t="s">
        <v>330</v>
      </c>
      <c r="B23" s="63" t="str">
        <f>IF(Electives!H8&gt;0,Electives!H8," ")</f>
        <v> </v>
      </c>
      <c r="D23" s="227"/>
      <c r="E23" s="41" t="str">
        <f>Achievements!$B26</f>
        <v>g.</v>
      </c>
      <c r="F23" s="9" t="str">
        <f>Achievements!$C26</f>
        <v>Fold US Flag</v>
      </c>
      <c r="G23" s="42" t="str">
        <f>IF(Achievements!H26="A","A"," ")</f>
        <v> </v>
      </c>
      <c r="I23" s="47" t="str">
        <f>Electives!B32</f>
        <v>c.</v>
      </c>
      <c r="J23" s="47" t="str">
        <f>Electives!C32</f>
        <v>Play ring toss</v>
      </c>
      <c r="K23" s="41" t="str">
        <f>IF(Electives!H32="E","E"," ")</f>
        <v> </v>
      </c>
      <c r="M23" s="47" t="str">
        <f>Electives!B124</f>
        <v>e.</v>
      </c>
      <c r="N23" s="47" t="str">
        <f>Electives!C124</f>
        <v>Tie two cords with overhand</v>
      </c>
      <c r="O23" s="41" t="str">
        <f>IF(Electives!H124="E","E"," ")</f>
        <v> </v>
      </c>
    </row>
    <row r="24" spans="4:15" ht="12.75">
      <c r="D24" s="44" t="str">
        <f>Achievements!$B28</f>
        <v>3. Keep Your Body Healthy</v>
      </c>
      <c r="E24" s="44"/>
      <c r="F24" s="44"/>
      <c r="G24" s="44"/>
      <c r="I24" s="47" t="str">
        <f>Electives!B33</f>
        <v>d.</v>
      </c>
      <c r="J24" s="47" t="str">
        <f>Electives!C33</f>
        <v>Play beanbag toss</v>
      </c>
      <c r="K24" s="41" t="str">
        <f>IF(Electives!H33="E","E"," ")</f>
        <v> </v>
      </c>
      <c r="M24" s="47" t="str">
        <f>Electives!B125</f>
        <v>f.</v>
      </c>
      <c r="N24" s="47" t="str">
        <f>Electives!C125</f>
        <v>Tie a necktie</v>
      </c>
      <c r="O24" s="41" t="str">
        <f>IF(Electives!H125="E","E"," ")</f>
        <v> </v>
      </c>
    </row>
    <row r="25" spans="4:15" ht="12.75" customHeight="1">
      <c r="D25" s="224" t="s">
        <v>316</v>
      </c>
      <c r="E25" s="41" t="str">
        <f>Achievements!$B29</f>
        <v>a.</v>
      </c>
      <c r="F25" s="9" t="str">
        <f>Achievements!$C29</f>
        <v>Track health habits</v>
      </c>
      <c r="G25" s="42" t="str">
        <f>IF(Achievements!H29="A","A"," ")</f>
        <v> </v>
      </c>
      <c r="I25" s="47" t="str">
        <f>Electives!B34</f>
        <v>e.</v>
      </c>
      <c r="J25" s="47" t="str">
        <f>Electives!C34</f>
        <v>Play a game of marbles</v>
      </c>
      <c r="K25" s="41" t="str">
        <f>IF(Electives!H34="E","E"," ")</f>
        <v> </v>
      </c>
      <c r="M25" s="47" t="str">
        <f>Electives!B126</f>
        <v>g.</v>
      </c>
      <c r="N25" s="47" t="str">
        <f>Electives!C126</f>
        <v>Wrap ends of a rope with tape</v>
      </c>
      <c r="O25" s="41" t="str">
        <f>IF(Electives!H126="E","E"," ")</f>
        <v> </v>
      </c>
    </row>
    <row r="26" spans="1:15" ht="12.75" customHeight="1">
      <c r="A26" s="57" t="s">
        <v>321</v>
      </c>
      <c r="B26" s="4"/>
      <c r="D26" s="225"/>
      <c r="E26" s="41" t="str">
        <f>Achievements!$B30</f>
        <v>b.</v>
      </c>
      <c r="F26" s="9" t="str">
        <f>Achievements!$C30</f>
        <v>Stop spread of colds</v>
      </c>
      <c r="G26" s="42" t="str">
        <f>IF(Achievements!H30="A","A"," ")</f>
        <v> </v>
      </c>
      <c r="I26" s="47" t="str">
        <f>Electives!B35</f>
        <v>f.</v>
      </c>
      <c r="J26" s="47" t="str">
        <f>Electives!C35</f>
        <v>Play large group game</v>
      </c>
      <c r="K26" s="41" t="str">
        <f>IF(Electives!H35="E","E"," ")</f>
        <v> </v>
      </c>
      <c r="M26" s="11" t="str">
        <f>Electives!B128</f>
        <v>18. Outdoor Adventure</v>
      </c>
      <c r="N26" s="11"/>
      <c r="O26" s="11"/>
    </row>
    <row r="27" spans="1:15" ht="12.75">
      <c r="A27" s="55" t="str">
        <f>Electives!B9</f>
        <v>1. It's a Secret</v>
      </c>
      <c r="B27" s="41" t="str">
        <f>IF(Electives!H14&gt;0,Electives!H14," ")</f>
        <v> </v>
      </c>
      <c r="D27" s="226"/>
      <c r="E27" s="41" t="str">
        <f>Achievements!$B31</f>
        <v>c.</v>
      </c>
      <c r="F27" s="9" t="str">
        <f>Achievements!$C31</f>
        <v>Cut on your finger</v>
      </c>
      <c r="G27" s="42" t="str">
        <f>IF(Achievements!H31="A","A"," ")</f>
        <v> </v>
      </c>
      <c r="I27" s="2" t="str">
        <f>Electives!B37</f>
        <v>5. Spare Time Fun</v>
      </c>
      <c r="J27" s="39"/>
      <c r="M27" s="47" t="str">
        <f>Electives!B129</f>
        <v>a.</v>
      </c>
      <c r="N27" s="47" t="str">
        <f>Electives!C129</f>
        <v>Plan &amp; hold family or den picnic</v>
      </c>
      <c r="O27" s="41" t="str">
        <f>IF(Electives!H129="E","E"," ")</f>
        <v> </v>
      </c>
    </row>
    <row r="28" spans="1:15" ht="12.75">
      <c r="A28" s="8" t="str">
        <f>Electives!B15</f>
        <v>2. Be an Actor</v>
      </c>
      <c r="B28" s="41" t="str">
        <f>IF(Electives!H21&gt;0,Electives!H21," ")</f>
        <v> </v>
      </c>
      <c r="D28" s="44" t="str">
        <f>Achievements!$B33</f>
        <v>4. Know Your Home and Community</v>
      </c>
      <c r="E28" s="44"/>
      <c r="F28" s="44"/>
      <c r="G28" s="44"/>
      <c r="I28" s="47" t="str">
        <f>Electives!B38</f>
        <v>a.</v>
      </c>
      <c r="J28" s="47" t="str">
        <f>Electives!C38</f>
        <v>Kite flying safety rules</v>
      </c>
      <c r="K28" s="41" t="str">
        <f>IF(Electives!H38="E","E"," ")</f>
        <v> </v>
      </c>
      <c r="M28" s="47" t="str">
        <f>Electives!B130</f>
        <v>b.</v>
      </c>
      <c r="N28" s="47" t="str">
        <f>Electives!C130</f>
        <v>Plan &amp; run family or den outing</v>
      </c>
      <c r="O28" s="41" t="str">
        <f>IF(Electives!H130="E","E"," ")</f>
        <v> </v>
      </c>
    </row>
    <row r="29" spans="1:15" ht="12.75" customHeight="1">
      <c r="A29" s="8" t="str">
        <f>Electives!B22</f>
        <v>3. Make it Yourself</v>
      </c>
      <c r="B29" s="65" t="str">
        <f>IF(Electives!H28&gt;0,Electives!H28," ")</f>
        <v> </v>
      </c>
      <c r="D29" s="224" t="s">
        <v>316</v>
      </c>
      <c r="E29" s="42" t="str">
        <f>Achievements!$B34</f>
        <v>a.</v>
      </c>
      <c r="F29" s="43" t="str">
        <f>Achievements!$C34</f>
        <v>Emergency Numbers</v>
      </c>
      <c r="G29" s="42" t="str">
        <f>IF(Achievements!H34="A","A"," ")</f>
        <v> </v>
      </c>
      <c r="I29" s="47" t="str">
        <f>Electives!B39</f>
        <v>b.</v>
      </c>
      <c r="J29" s="47" t="str">
        <f>Electives!C39</f>
        <v>Make &amp; fly a paper bag kite</v>
      </c>
      <c r="K29" s="41" t="str">
        <f>IF(Electives!H39="E","E"," ")</f>
        <v> </v>
      </c>
      <c r="M29" s="47" t="str">
        <f>Electives!B131</f>
        <v>c.</v>
      </c>
      <c r="N29" s="47" t="str">
        <f>Electives!C131</f>
        <v>Play &amp; lay a treasure hunt</v>
      </c>
      <c r="O29" s="41" t="str">
        <f>IF(Electives!H131="E","E"," ")</f>
        <v> </v>
      </c>
    </row>
    <row r="30" spans="1:15" ht="12.75" customHeight="1">
      <c r="A30" s="8" t="str">
        <f>Electives!B29</f>
        <v>4. Play a Game</v>
      </c>
      <c r="B30" s="41" t="str">
        <f>IF(Electives!H36&gt;0,Electives!H36," ")</f>
        <v> </v>
      </c>
      <c r="D30" s="225"/>
      <c r="E30" s="41" t="str">
        <f>Achievements!$B35</f>
        <v>b.</v>
      </c>
      <c r="F30" s="9" t="str">
        <f>Achievements!$C35</f>
        <v>Stranger at door</v>
      </c>
      <c r="G30" s="42" t="str">
        <f>IF(Achievements!H35="A","A"," ")</f>
        <v> </v>
      </c>
      <c r="I30" s="47" t="str">
        <f>Electives!B40</f>
        <v>c.</v>
      </c>
      <c r="J30" s="47" t="str">
        <f>Electives!C40</f>
        <v>Make &amp; fly a two-stick kite</v>
      </c>
      <c r="K30" s="41" t="str">
        <f>IF(Electives!H40="E","E"," ")</f>
        <v> </v>
      </c>
      <c r="M30" s="47" t="str">
        <f>Electives!B132</f>
        <v>d.</v>
      </c>
      <c r="N30" s="47" t="str">
        <f>Electives!C132</f>
        <v>Plan &amp; lay out obstacle race</v>
      </c>
      <c r="O30" s="41" t="str">
        <f>IF(Electives!H132="E","E"," ")</f>
        <v> </v>
      </c>
    </row>
    <row r="31" spans="1:15" ht="12.75">
      <c r="A31" s="8" t="str">
        <f>Electives!B37</f>
        <v>5. Spare Time Fun</v>
      </c>
      <c r="B31" s="41" t="str">
        <f>IF(Electives!H47&gt;0,Electives!H47," ")</f>
        <v> </v>
      </c>
      <c r="D31" s="225"/>
      <c r="E31" s="41" t="str">
        <f>Achievements!$B36</f>
        <v>c.</v>
      </c>
      <c r="F31" s="9" t="str">
        <f>Achievements!$C36</f>
        <v>Phone etiquette</v>
      </c>
      <c r="G31" s="42" t="str">
        <f>IF(Achievements!H36="A","A"," ")</f>
        <v> </v>
      </c>
      <c r="I31" s="47" t="str">
        <f>Electives!B41</f>
        <v>d.</v>
      </c>
      <c r="J31" s="47" t="str">
        <f>Electives!C41</f>
        <v>Make &amp; fly a three-stick kite</v>
      </c>
      <c r="K31" s="41" t="str">
        <f>IF(Electives!H41="E","E"," ")</f>
        <v> </v>
      </c>
      <c r="M31" s="47" t="str">
        <f>Electives!B133</f>
        <v>e.</v>
      </c>
      <c r="N31" s="47" t="str">
        <f>Electives!C133</f>
        <v>Plan &amp; lay out adventure trail</v>
      </c>
      <c r="O31" s="41" t="str">
        <f>IF(Electives!H133="E","E"," ")</f>
        <v> </v>
      </c>
    </row>
    <row r="32" spans="1:15" ht="12.75">
      <c r="A32" s="8" t="str">
        <f>Electives!B48</f>
        <v>6. Books, Books, Books</v>
      </c>
      <c r="B32" s="41" t="str">
        <f>IF(Electives!H52&gt;0,Electives!H52," ")</f>
        <v> </v>
      </c>
      <c r="D32" s="225"/>
      <c r="E32" s="41" t="str">
        <f>Achievements!$B37</f>
        <v>d.</v>
      </c>
      <c r="F32" s="9" t="str">
        <f>Achievements!$C37</f>
        <v>Leaving home rules</v>
      </c>
      <c r="G32" s="42" t="str">
        <f>IF(Achievements!H37="A","A"," ")</f>
        <v> </v>
      </c>
      <c r="I32" s="47" t="str">
        <f>Electives!B42</f>
        <v>e.</v>
      </c>
      <c r="J32" s="47" t="str">
        <f>Electives!C42</f>
        <v>Make and use a kite reel</v>
      </c>
      <c r="K32" s="41" t="str">
        <f>IF(Electives!H42="E","E"," ")</f>
        <v> </v>
      </c>
      <c r="M32" s="47" t="str">
        <f>Electives!B134</f>
        <v>f.</v>
      </c>
      <c r="N32" s="47" t="str">
        <f>Electives!C134</f>
        <v>Two summertime pack events</v>
      </c>
      <c r="O32" s="41" t="str">
        <f>IF(Electives!H134="E","E"," ")</f>
        <v> </v>
      </c>
    </row>
    <row r="33" spans="1:15" ht="12.75">
      <c r="A33" s="8" t="str">
        <f>Electives!B53</f>
        <v>7. Foot Power</v>
      </c>
      <c r="B33" s="41" t="str">
        <f>IF(Electives!H57&gt;0,Electives!H57," ")</f>
        <v> </v>
      </c>
      <c r="D33" s="225"/>
      <c r="E33" s="41" t="str">
        <f>Achievements!$B38</f>
        <v>e.</v>
      </c>
      <c r="F33" s="9" t="str">
        <f>Achievements!$C38</f>
        <v>Household jobs and resp.</v>
      </c>
      <c r="G33" s="42" t="str">
        <f>IF(Achievements!H38="A","A"," ")</f>
        <v> </v>
      </c>
      <c r="I33" s="47" t="str">
        <f>Electives!B43</f>
        <v>f.</v>
      </c>
      <c r="J33" s="47" t="str">
        <f>Electives!C43</f>
        <v>Make rubber-band boat</v>
      </c>
      <c r="K33" s="41" t="str">
        <f>IF(Electives!H43="E","E"," ")</f>
        <v> </v>
      </c>
      <c r="M33" s="47" t="str">
        <f>Electives!B135</f>
        <v>g.</v>
      </c>
      <c r="N33" s="47" t="str">
        <f>Electives!C135</f>
        <v>Point out poisonous plants</v>
      </c>
      <c r="O33" s="41" t="str">
        <f>IF(Electives!H135="E","E"," ")</f>
        <v> </v>
      </c>
    </row>
    <row r="34" spans="1:15" ht="12.75">
      <c r="A34" s="8" t="str">
        <f>Electives!B58</f>
        <v>8. Machine Power</v>
      </c>
      <c r="B34" s="41" t="str">
        <f>IF(Electives!H63&gt;0,Electives!H63," ")</f>
        <v> </v>
      </c>
      <c r="D34" s="226"/>
      <c r="E34" s="41" t="str">
        <f>Achievements!$B39</f>
        <v>f.</v>
      </c>
      <c r="F34" s="9" t="str">
        <f>Achievements!$C39</f>
        <v>Visit important place</v>
      </c>
      <c r="G34" s="42" t="str">
        <f>IF(Achievements!H39="A","A"," ")</f>
        <v> </v>
      </c>
      <c r="I34" s="47" t="str">
        <f>Electives!B44</f>
        <v>g.</v>
      </c>
      <c r="J34" s="47" t="str">
        <f>Electives!C44</f>
        <v>Make boat, plane, train, etc.</v>
      </c>
      <c r="K34" s="41" t="str">
        <f>IF(Electives!H44="E","E"," ")</f>
        <v> </v>
      </c>
      <c r="M34" s="11" t="str">
        <f>Electives!B137</f>
        <v>19. Fishing</v>
      </c>
      <c r="N34" s="11"/>
      <c r="O34" s="11"/>
    </row>
    <row r="35" spans="1:15" ht="12.75">
      <c r="A35" s="8" t="str">
        <f>Electives!B64</f>
        <v>9. Let's Have a Party</v>
      </c>
      <c r="B35" s="41" t="str">
        <f>IF(Electives!H68&gt;0,Electives!H68," ")</f>
        <v> </v>
      </c>
      <c r="D35" s="38" t="str">
        <f>Achievements!$B41</f>
        <v>5. Tools for Fixing and Building </v>
      </c>
      <c r="E35" s="38"/>
      <c r="F35" s="38"/>
      <c r="G35" s="38"/>
      <c r="I35" s="47" t="str">
        <f>Electives!B45</f>
        <v>h.</v>
      </c>
      <c r="J35" s="47" t="str">
        <f>Electives!C45</f>
        <v>Make boat, plane, train, etc.</v>
      </c>
      <c r="K35" s="41" t="str">
        <f>IF(Electives!H45="E","E"," ")</f>
        <v> </v>
      </c>
      <c r="M35" s="47" t="str">
        <f>Electives!B138</f>
        <v>a.</v>
      </c>
      <c r="N35" s="47" t="str">
        <f>Electives!C138</f>
        <v>Identify 5 fish</v>
      </c>
      <c r="O35" s="41" t="str">
        <f>IF(Electives!H138="E","E"," ")</f>
        <v> </v>
      </c>
    </row>
    <row r="36" spans="1:15" ht="12.75" customHeight="1">
      <c r="A36" s="8" t="str">
        <f>Electives!B69</f>
        <v>10 American Indian Lore</v>
      </c>
      <c r="B36" s="41" t="str">
        <f>IF(Electives!H76&gt;0,Electives!H76," ")</f>
        <v> </v>
      </c>
      <c r="D36" s="224" t="s">
        <v>316</v>
      </c>
      <c r="E36" s="41" t="str">
        <f>Achievements!$B42</f>
        <v>a.</v>
      </c>
      <c r="F36" s="9" t="str">
        <f>Achievements!$C42</f>
        <v>Name seven tools</v>
      </c>
      <c r="G36" s="41" t="str">
        <f>IF(Achievements!H42="A","A"," ")</f>
        <v> </v>
      </c>
      <c r="I36" s="47" t="str">
        <f>Electives!B46</f>
        <v>i.</v>
      </c>
      <c r="J36" s="47" t="str">
        <f>Electives!C46</f>
        <v>Make boat, plane, train, etc.</v>
      </c>
      <c r="K36" s="41" t="str">
        <f>IF(Electives!H46="E","E"," ")</f>
        <v> </v>
      </c>
      <c r="M36" s="47" t="str">
        <f>Electives!B139</f>
        <v>b.</v>
      </c>
      <c r="N36" s="47" t="str">
        <f>Electives!C139</f>
        <v>Rig a pole with line and hook</v>
      </c>
      <c r="O36" s="41" t="str">
        <f>IF(Electives!H139="E","E"," ")</f>
        <v> </v>
      </c>
    </row>
    <row r="37" spans="1:15" ht="12.75" customHeight="1">
      <c r="A37" s="8" t="str">
        <f>Electives!B77</f>
        <v>11. Sing-Along</v>
      </c>
      <c r="B37" s="41" t="str">
        <f>IF(Electives!H84&gt;0,Electives!H84," ")</f>
        <v> </v>
      </c>
      <c r="D37" s="225"/>
      <c r="E37" s="41" t="str">
        <f>Achievements!$B43</f>
        <v>b.</v>
      </c>
      <c r="F37" s="9" t="str">
        <f>Achievements!$C43</f>
        <v>Use plyers</v>
      </c>
      <c r="G37" s="41" t="str">
        <f>IF(Achievements!H43="A","A"," ")</f>
        <v> </v>
      </c>
      <c r="I37" s="2" t="str">
        <f>Electives!B48</f>
        <v>6. Books, Books, Books</v>
      </c>
      <c r="J37" s="39"/>
      <c r="M37" s="47" t="str">
        <f>Electives!B140</f>
        <v>c.</v>
      </c>
      <c r="N37" s="47" t="str">
        <f>Electives!C140</f>
        <v>Bait your hook &amp; fish</v>
      </c>
      <c r="O37" s="41" t="str">
        <f>IF(Electives!H140="E","E"," ")</f>
        <v> </v>
      </c>
    </row>
    <row r="38" spans="1:15" ht="12.75">
      <c r="A38" s="8" t="str">
        <f>Electives!B85</f>
        <v>12. Be an Artist</v>
      </c>
      <c r="B38" s="41" t="str">
        <f>IF(Electives!H92&gt;0,Electives!H92," ")</f>
        <v> </v>
      </c>
      <c r="D38" s="225"/>
      <c r="E38" s="41" t="str">
        <f>Achievements!$B44</f>
        <v>c.</v>
      </c>
      <c r="F38" s="9" t="str">
        <f>Achievements!$C44</f>
        <v>Screws and screwdrivers</v>
      </c>
      <c r="G38" s="41" t="str">
        <f>IF(Achievements!H44="A","A"," ")</f>
        <v> </v>
      </c>
      <c r="I38" s="47" t="str">
        <f>Electives!B49</f>
        <v>a.</v>
      </c>
      <c r="J38" s="47" t="str">
        <f>Electives!C49</f>
        <v>Visit library. Get library card</v>
      </c>
      <c r="K38" s="41" t="str">
        <f>IF(Electives!H49="E","E"," ")</f>
        <v> </v>
      </c>
      <c r="M38" s="47" t="str">
        <f>Electives!B141</f>
        <v>d.</v>
      </c>
      <c r="N38" s="47" t="str">
        <f>Electives!C141</f>
        <v>Know rules of safe fishing</v>
      </c>
      <c r="O38" s="41" t="str">
        <f>IF(Electives!H141="E","E"," ")</f>
        <v> </v>
      </c>
    </row>
    <row r="39" spans="1:15" ht="12.75">
      <c r="A39" s="8" t="str">
        <f>Electives!B93</f>
        <v>13. Birds</v>
      </c>
      <c r="B39" s="41" t="str">
        <f>IF(Electives!H100&gt;0,Electives!H100," ")</f>
        <v> </v>
      </c>
      <c r="D39" s="225"/>
      <c r="E39" s="41" t="str">
        <f>Achievements!$B45</f>
        <v>d.</v>
      </c>
      <c r="F39" s="9" t="str">
        <f>Achievements!$C45</f>
        <v>Use a hammer</v>
      </c>
      <c r="G39" s="41" t="str">
        <f>IF(Achievements!H45="A","A"," ")</f>
        <v> </v>
      </c>
      <c r="I39" s="47" t="str">
        <f>Electives!B50</f>
        <v>b.</v>
      </c>
      <c r="J39" s="47" t="str">
        <f>Electives!C50</f>
        <v>Choose a book and read it</v>
      </c>
      <c r="K39" s="41" t="str">
        <f>IF(Electives!H50="E","E"," ")</f>
        <v> </v>
      </c>
      <c r="M39" s="47" t="str">
        <f>Electives!B142</f>
        <v>e.</v>
      </c>
      <c r="N39" s="47" t="str">
        <f>Electives!C142</f>
        <v>Tell about fishing laws in area</v>
      </c>
      <c r="O39" s="41" t="str">
        <f>IF(Electives!H142="E","E"," ")</f>
        <v> </v>
      </c>
    </row>
    <row r="40" spans="1:15" ht="12.75">
      <c r="A40" s="8" t="str">
        <f>Electives!B101</f>
        <v>14. Pets</v>
      </c>
      <c r="B40" s="41" t="str">
        <f>IF(Electives!H106&gt;0,Electives!H106," ")</f>
        <v> </v>
      </c>
      <c r="D40" s="226"/>
      <c r="E40" s="41" t="str">
        <f>Achievements!$B46</f>
        <v>e.</v>
      </c>
      <c r="F40" s="9" t="str">
        <f>Achievements!$C46</f>
        <v>Make something useful</v>
      </c>
      <c r="G40" s="41" t="str">
        <f>IF(Achievements!H46="A","A"," ")</f>
        <v> </v>
      </c>
      <c r="I40" s="47" t="str">
        <f>Electives!B51</f>
        <v>c.</v>
      </c>
      <c r="J40" s="47" t="str">
        <f>Electives!C51</f>
        <v>Make a book cover for a book</v>
      </c>
      <c r="K40" s="41" t="str">
        <f>IF(Electives!H51="E","E"," ")</f>
        <v> </v>
      </c>
      <c r="M40" s="47" t="str">
        <f>Electives!B143</f>
        <v>f.</v>
      </c>
      <c r="N40" s="47" t="str">
        <f>Electives!C143</f>
        <v>Show how to use a rod &amp; reel</v>
      </c>
      <c r="O40" s="41" t="str">
        <f>IF(Electives!H143="E","E"," ")</f>
        <v> </v>
      </c>
    </row>
    <row r="41" spans="1:15" ht="12.75">
      <c r="A41" s="8" t="str">
        <f>Electives!B107</f>
        <v>15. Grow Something</v>
      </c>
      <c r="B41" s="41" t="str">
        <f>IF(Electives!H113&gt;0,Electives!H113," ")</f>
        <v> </v>
      </c>
      <c r="D41" s="38" t="str">
        <f>Achievements!$B48</f>
        <v>6. Start a Collection</v>
      </c>
      <c r="E41" s="38"/>
      <c r="F41" s="38"/>
      <c r="G41" s="38"/>
      <c r="I41" s="2" t="str">
        <f>Electives!B53</f>
        <v>7. Foot Power</v>
      </c>
      <c r="J41" s="39"/>
      <c r="M41" s="11" t="str">
        <f>Electives!B145</f>
        <v>20. Sports</v>
      </c>
      <c r="N41" s="11"/>
      <c r="O41" s="11"/>
    </row>
    <row r="42" spans="1:15" ht="12.75" customHeight="1">
      <c r="A42" s="8" t="str">
        <f>Electives!B114</f>
        <v>16. Family Alert</v>
      </c>
      <c r="B42" s="41" t="str">
        <f>IF(Electives!H118&gt;0,Electives!H118," ")</f>
        <v> </v>
      </c>
      <c r="D42" s="224" t="s">
        <v>316</v>
      </c>
      <c r="E42" s="45" t="str">
        <f>Achievements!$B49</f>
        <v>a.</v>
      </c>
      <c r="F42" s="9" t="str">
        <f>Achievements!$C49</f>
        <v>CC Positive Attitude - Know</v>
      </c>
      <c r="G42" s="41" t="str">
        <f>IF(Achievements!H49="A","A"," ")</f>
        <v> </v>
      </c>
      <c r="I42" s="47" t="str">
        <f>Electives!B54</f>
        <v>a.</v>
      </c>
      <c r="J42" s="47" t="str">
        <f>Electives!C54</f>
        <v>Learn to walk on stilts</v>
      </c>
      <c r="K42" s="41" t="str">
        <f>IF(Electives!H54="E","E"," ")</f>
        <v> </v>
      </c>
      <c r="M42" s="47" t="str">
        <f>Electives!B146</f>
        <v>a.</v>
      </c>
      <c r="N42" s="47" t="str">
        <f>Electives!C146</f>
        <v>Play tennis, tab.tennis, or bdm.</v>
      </c>
      <c r="O42" s="41" t="str">
        <f>IF(Electives!H146="E","E"," ")</f>
        <v> </v>
      </c>
    </row>
    <row r="43" spans="1:15" ht="12.75" customHeight="1">
      <c r="A43" s="8" t="str">
        <f>Electives!B119</f>
        <v>17. Tie It Right</v>
      </c>
      <c r="B43" s="41" t="str">
        <f>IF(Electives!H127&gt;0,Electives!H127," ")</f>
        <v> </v>
      </c>
      <c r="D43" s="225"/>
      <c r="E43" s="46"/>
      <c r="F43" s="9" t="str">
        <f>Achievements!$C50</f>
        <v>CC Positive Attitude - Commit</v>
      </c>
      <c r="G43" s="41" t="str">
        <f>IF(Achievements!H50="A","A"," ")</f>
        <v> </v>
      </c>
      <c r="I43" s="47" t="str">
        <f>Electives!B55</f>
        <v>b.</v>
      </c>
      <c r="J43" s="47" t="str">
        <f>Electives!C55</f>
        <v>Make puddle jumpers &amp; walk</v>
      </c>
      <c r="K43" s="41" t="str">
        <f>IF(Electives!H55="E","E"," ")</f>
        <v> </v>
      </c>
      <c r="M43" s="47" t="str">
        <f>Electives!B147</f>
        <v>b.</v>
      </c>
      <c r="N43" s="47" t="str">
        <f>Electives!C147</f>
        <v>Know boating safety rules</v>
      </c>
      <c r="O43" s="41" t="str">
        <f>IF(Electives!H147="E","E"," ")</f>
        <v> </v>
      </c>
    </row>
    <row r="44" spans="1:15" ht="12.75">
      <c r="A44" s="8" t="str">
        <f>Electives!B128</f>
        <v>18. Outdoor Adventure</v>
      </c>
      <c r="B44" s="41" t="str">
        <f>IF(Electives!H136&gt;0,Electives!H136," ")</f>
        <v> </v>
      </c>
      <c r="D44" s="225"/>
      <c r="E44" s="42"/>
      <c r="F44" s="9" t="str">
        <f>Achievements!$C51</f>
        <v>CC Positive Attitude - Practice</v>
      </c>
      <c r="G44" s="41" t="str">
        <f>IF(Achievements!H51="A","A"," ")</f>
        <v> </v>
      </c>
      <c r="I44" s="47" t="str">
        <f>Electives!B56</f>
        <v>c.</v>
      </c>
      <c r="J44" s="47" t="str">
        <f>Electives!C56</f>
        <v>Make foot racers and use</v>
      </c>
      <c r="K44" s="41" t="str">
        <f>IF(Electives!H56="E","E"," ")</f>
        <v> </v>
      </c>
      <c r="M44" s="47" t="str">
        <f>Electives!B148</f>
        <v>c.</v>
      </c>
      <c r="N44" s="47" t="str">
        <f>Electives!C148</f>
        <v>Earn Archery belt loop</v>
      </c>
      <c r="O44" s="41" t="str">
        <f>IF(Electives!H148="E","E"," ")</f>
        <v> </v>
      </c>
    </row>
    <row r="45" spans="1:15" ht="12.75">
      <c r="A45" s="8" t="str">
        <f>Electives!B137</f>
        <v>19. Fishing</v>
      </c>
      <c r="B45" s="41" t="str">
        <f>IF(Electives!H144&gt;0,Electives!H144," ")</f>
        <v> </v>
      </c>
      <c r="D45" s="225"/>
      <c r="E45" s="41" t="str">
        <f>Achievements!$B52</f>
        <v>b.</v>
      </c>
      <c r="F45" s="9" t="str">
        <f>Achievements!$C52</f>
        <v>Collect ten things</v>
      </c>
      <c r="G45" s="41" t="str">
        <f>IF(Achievements!H52="A","A"," ")</f>
        <v> </v>
      </c>
      <c r="I45" s="2" t="str">
        <f>Electives!B58</f>
        <v>8. Machine Power</v>
      </c>
      <c r="J45" s="39"/>
      <c r="M45" s="47" t="str">
        <f>Electives!B149</f>
        <v>d.</v>
      </c>
      <c r="N45" s="47" t="str">
        <f>Electives!C149</f>
        <v>Safety and courtesy for skiing</v>
      </c>
      <c r="O45" s="41" t="str">
        <f>IF(Electives!H149="E","E"," ")</f>
        <v> </v>
      </c>
    </row>
    <row r="46" spans="1:15" ht="12.75">
      <c r="A46" s="8" t="str">
        <f>Electives!B145</f>
        <v>20. Sports</v>
      </c>
      <c r="B46" s="41" t="str">
        <f>IF(Electives!H161&gt;0,Electives!H161," ")</f>
        <v> </v>
      </c>
      <c r="D46" s="226"/>
      <c r="E46" s="41" t="str">
        <f>Achievements!$B53</f>
        <v>c.</v>
      </c>
      <c r="F46" s="9" t="str">
        <f>Achievements!$C53</f>
        <v>Show and explain collection</v>
      </c>
      <c r="G46" s="41" t="str">
        <f>IF(Achievements!H53="A","A"," ")</f>
        <v> </v>
      </c>
      <c r="I46" s="47" t="str">
        <f>Electives!B59</f>
        <v>a.</v>
      </c>
      <c r="J46" s="47" t="str">
        <f>Electives!C59</f>
        <v>Name 10 kinds of trucks</v>
      </c>
      <c r="K46" s="41" t="str">
        <f>IF(Electives!H59="E","E"," ")</f>
        <v> </v>
      </c>
      <c r="M46" s="47" t="str">
        <f>Electives!B150</f>
        <v>e.</v>
      </c>
      <c r="N46" s="47" t="str">
        <f>Electives!C150</f>
        <v>Go ice skating</v>
      </c>
      <c r="O46" s="41" t="str">
        <f>IF(Electives!H150="E","E"," ")</f>
        <v> </v>
      </c>
    </row>
    <row r="47" spans="1:15" ht="12.75">
      <c r="A47" s="8" t="str">
        <f>Electives!B162</f>
        <v>21. Computers</v>
      </c>
      <c r="B47" s="41" t="str">
        <f>IF(Electives!H166&gt;0,Electives!H166," ")</f>
        <v> </v>
      </c>
      <c r="D47" s="38" t="str">
        <f>Achievements!$B55</f>
        <v>7. Your Living World</v>
      </c>
      <c r="E47" s="38"/>
      <c r="F47" s="38"/>
      <c r="G47" s="36"/>
      <c r="I47" s="47" t="str">
        <f>Electives!B60</f>
        <v>b.</v>
      </c>
      <c r="J47" s="47" t="str">
        <f>Electives!C60</f>
        <v>Job using wheel &amp; axle</v>
      </c>
      <c r="K47" s="41" t="str">
        <f>IF(Electives!H60="E","E"," ")</f>
        <v> </v>
      </c>
      <c r="M47" s="47" t="str">
        <f>Electives!B151</f>
        <v>f.</v>
      </c>
      <c r="N47" s="47" t="str">
        <f>Electives!C151</f>
        <v>Go roller skating</v>
      </c>
      <c r="O47" s="41" t="str">
        <f>IF(Electives!H151="E","E"," ")</f>
        <v> </v>
      </c>
    </row>
    <row r="48" spans="1:15" ht="12.75" customHeight="1">
      <c r="A48" s="8" t="str">
        <f>Electives!B167</f>
        <v>22. Say It Right</v>
      </c>
      <c r="B48" s="41" t="str">
        <f>IF(Electives!H173&gt;0,Electives!H173," ")</f>
        <v> </v>
      </c>
      <c r="D48" s="224" t="s">
        <v>316</v>
      </c>
      <c r="E48" s="45" t="str">
        <f>Achievements!$B56</f>
        <v>a.</v>
      </c>
      <c r="F48" s="9" t="str">
        <f>Achievements!$C56</f>
        <v>CC Respect - Know</v>
      </c>
      <c r="G48" s="41" t="str">
        <f>IF(Achievements!H56="A","A"," ")</f>
        <v> </v>
      </c>
      <c r="I48" s="47" t="str">
        <f>Electives!B61</f>
        <v>c.</v>
      </c>
      <c r="J48" s="47" t="str">
        <f>Electives!C61</f>
        <v>Show how to use a pulley</v>
      </c>
      <c r="K48" s="41" t="str">
        <f>IF(Electives!H61="E","E"," ")</f>
        <v> </v>
      </c>
      <c r="M48" s="47" t="str">
        <f>Electives!B152</f>
        <v>g.</v>
      </c>
      <c r="N48" s="47" t="str">
        <f>Electives!C152</f>
        <v>Go bowling</v>
      </c>
      <c r="O48" s="41" t="str">
        <f>IF(Electives!H152="E","E"," ")</f>
        <v> </v>
      </c>
    </row>
    <row r="49" spans="1:15" ht="12.75" customHeight="1">
      <c r="A49" s="56" t="str">
        <f>Electives!B174</f>
        <v>23. Let's Go Camping</v>
      </c>
      <c r="B49" s="41" t="str">
        <f>IF(Electives!H183&gt;0,Electives!H183," ")</f>
        <v> </v>
      </c>
      <c r="D49" s="225"/>
      <c r="E49" s="46"/>
      <c r="F49" s="9" t="str">
        <f>Achievements!$C57</f>
        <v>CC Respect - Commit</v>
      </c>
      <c r="G49" s="41" t="str">
        <f>IF(Achievements!H57="A","A"," ")</f>
        <v> </v>
      </c>
      <c r="I49" s="47" t="str">
        <f>Electives!B62</f>
        <v>d.</v>
      </c>
      <c r="J49" s="47" t="str">
        <f>Electives!C62</f>
        <v>Make and use a windlass</v>
      </c>
      <c r="K49" s="41" t="str">
        <f>IF(Electives!H62="E","E"," ")</f>
        <v> </v>
      </c>
      <c r="M49" s="47" t="str">
        <f>Electives!B153</f>
        <v>h.</v>
      </c>
      <c r="N49" s="47" t="str">
        <f>Electives!C153</f>
        <v>Track sprinter's start</v>
      </c>
      <c r="O49" s="41" t="str">
        <f>IF(Electives!H153="E","E"," ")</f>
        <v> </v>
      </c>
    </row>
    <row r="50" spans="4:15" ht="12.75">
      <c r="D50" s="225"/>
      <c r="E50" s="42"/>
      <c r="F50" s="9" t="str">
        <f>Achievements!$C58</f>
        <v>CC Respect - Practice</v>
      </c>
      <c r="G50" s="41" t="str">
        <f>IF(Achievements!H58="A","A"," ")</f>
        <v> </v>
      </c>
      <c r="I50" s="2" t="str">
        <f>Electives!B64</f>
        <v>9. Let's Have a Party</v>
      </c>
      <c r="J50" s="39"/>
      <c r="M50" s="47" t="str">
        <f>Electives!B154</f>
        <v>i.</v>
      </c>
      <c r="N50" s="47" t="str">
        <f>Electives!C154</f>
        <v>Standing long jump</v>
      </c>
      <c r="O50" s="41" t="str">
        <f>IF(Electives!H154="E","E"," ")</f>
        <v> </v>
      </c>
    </row>
    <row r="51" spans="4:15" ht="12.75">
      <c r="D51" s="225"/>
      <c r="E51" s="41" t="str">
        <f>Achievements!$B59</f>
        <v>b.</v>
      </c>
      <c r="F51" s="9" t="str">
        <f>Achievements!$C59</f>
        <v>Find out about polution</v>
      </c>
      <c r="G51" s="41" t="str">
        <f>IF(Achievements!H59="A","A"," ")</f>
        <v> </v>
      </c>
      <c r="I51" s="47" t="str">
        <f>Electives!B65</f>
        <v>a.</v>
      </c>
      <c r="J51" s="47" t="str">
        <f>Electives!C65</f>
        <v>Help with a home or den party</v>
      </c>
      <c r="K51" s="41" t="str">
        <f>IF(Electives!H65="E","E"," ")</f>
        <v> </v>
      </c>
      <c r="M51" s="47" t="str">
        <f>Electives!B155</f>
        <v>j.</v>
      </c>
      <c r="N51" s="47" t="str">
        <f>Electives!C155</f>
        <v>Play in a flag football game</v>
      </c>
      <c r="O51" s="41" t="str">
        <f>IF(Electives!H155="E","E"," ")</f>
        <v> </v>
      </c>
    </row>
    <row r="52" spans="4:15" ht="12.75">
      <c r="D52" s="225"/>
      <c r="E52" s="41" t="str">
        <f>Achievements!$B60</f>
        <v>c.</v>
      </c>
      <c r="F52" s="9" t="str">
        <f>Achievements!$C60</f>
        <v>Find out about recycling</v>
      </c>
      <c r="G52" s="41" t="str">
        <f>IF(Achievements!H60="A","A"," ")</f>
        <v> </v>
      </c>
      <c r="I52" s="47" t="str">
        <f>Electives!B66</f>
        <v>b.</v>
      </c>
      <c r="J52" s="47" t="str">
        <f>Electives!C66</f>
        <v>Make a gift or toy and give it</v>
      </c>
      <c r="K52" s="41" t="str">
        <f>IF(Electives!H66="E","E"," ")</f>
        <v> </v>
      </c>
      <c r="M52" s="47" t="str">
        <f>Electives!B156</f>
        <v>k.</v>
      </c>
      <c r="N52" s="47" t="str">
        <f>Electives!C156</f>
        <v>Play in a soccer game</v>
      </c>
      <c r="O52" s="41" t="str">
        <f>IF(Electives!H156="E","E"," ")</f>
        <v> </v>
      </c>
    </row>
    <row r="53" spans="4:15" ht="12.75">
      <c r="D53" s="225"/>
      <c r="E53" s="41" t="str">
        <f>Achievements!$B61</f>
        <v>d.</v>
      </c>
      <c r="F53" s="9" t="str">
        <f>Achievements!$C61</f>
        <v>Pick up litter</v>
      </c>
      <c r="G53" s="41" t="str">
        <f>IF(Achievements!H61="A","A"," ")</f>
        <v> </v>
      </c>
      <c r="I53" s="47" t="str">
        <f>Electives!B67</f>
        <v>c.</v>
      </c>
      <c r="J53" s="47" t="str">
        <f>Electives!C67</f>
        <v>Make a gift or toy and give it</v>
      </c>
      <c r="K53" s="41" t="str">
        <f>IF(Electives!H67="E","E"," ")</f>
        <v> </v>
      </c>
      <c r="M53" s="47" t="str">
        <f>Electives!B157</f>
        <v>l.</v>
      </c>
      <c r="N53" s="47" t="str">
        <f>Electives!C157</f>
        <v>Play in a baseball or softball</v>
      </c>
      <c r="O53" s="41" t="str">
        <f>IF(Electives!H157="E","E"," ")</f>
        <v> </v>
      </c>
    </row>
    <row r="54" spans="4:15" ht="12.75">
      <c r="D54" s="225"/>
      <c r="E54" s="41" t="str">
        <f>Achievements!$B62</f>
        <v>e.</v>
      </c>
      <c r="F54" s="9" t="str">
        <f>Achievements!$C62</f>
        <v>Three stories about ecology</v>
      </c>
      <c r="G54" s="41" t="str">
        <f>IF(Achievements!H62="A","A"," ")</f>
        <v> </v>
      </c>
      <c r="I54" s="2" t="str">
        <f>Electives!B69</f>
        <v>10 American Indian Lore</v>
      </c>
      <c r="J54" s="39"/>
      <c r="M54" s="47" t="str">
        <f>Electives!B158</f>
        <v>m.</v>
      </c>
      <c r="N54" s="47" t="str">
        <f>Electives!C158</f>
        <v>Play in a basketball</v>
      </c>
      <c r="O54" s="41" t="str">
        <f>IF(Electives!H158="E","E"," ")</f>
        <v> </v>
      </c>
    </row>
    <row r="55" spans="4:15" ht="12.75">
      <c r="D55" s="226"/>
      <c r="E55" s="41" t="str">
        <f>Achievements!$B63</f>
        <v>f.</v>
      </c>
      <c r="F55" s="9" t="str">
        <f>Achievements!$C63</f>
        <v>Three ways to save energy</v>
      </c>
      <c r="G55" s="41" t="str">
        <f>IF(Achievements!H63="A","A"," ")</f>
        <v> </v>
      </c>
      <c r="I55" s="47" t="str">
        <f>Electives!B70</f>
        <v>a.</v>
      </c>
      <c r="J55" s="47" t="str">
        <f>Electives!C70</f>
        <v>Read about American indians</v>
      </c>
      <c r="K55" s="41" t="str">
        <f>IF(Electives!H70="E","E"," ")</f>
        <v> </v>
      </c>
      <c r="M55" s="47" t="str">
        <f>Electives!B159</f>
        <v>n.</v>
      </c>
      <c r="N55" s="47" t="str">
        <f>Electives!C159</f>
        <v>BB-gun belt loop</v>
      </c>
      <c r="O55" s="41" t="str">
        <f>IF(Electives!H159="E","E"," ")</f>
        <v> </v>
      </c>
    </row>
    <row r="56" spans="4:15" ht="12.75">
      <c r="D56" s="38" t="str">
        <f>Achievements!$B65</f>
        <v>8. Cooking and Eating</v>
      </c>
      <c r="E56" s="38"/>
      <c r="F56" s="38"/>
      <c r="G56" s="36"/>
      <c r="I56" s="47" t="str">
        <f>Electives!B71</f>
        <v>b.</v>
      </c>
      <c r="J56" s="47" t="str">
        <f>Electives!C71</f>
        <v>Make traditional instrument</v>
      </c>
      <c r="K56" s="41" t="str">
        <f>IF(Electives!H71="E","E"," ")</f>
        <v> </v>
      </c>
      <c r="M56" s="47" t="str">
        <f>Electives!B160</f>
        <v>o.</v>
      </c>
      <c r="N56" s="47" t="str">
        <f>Electives!C160</f>
        <v>4 outdoor physical fitness act.</v>
      </c>
      <c r="O56" s="41" t="str">
        <f>IF(Electives!H160="E","E"," ")</f>
        <v> </v>
      </c>
    </row>
    <row r="57" spans="4:15" ht="12.75" customHeight="1">
      <c r="D57" s="224" t="s">
        <v>316</v>
      </c>
      <c r="E57" s="41" t="str">
        <f>Achievements!$B66</f>
        <v>a.</v>
      </c>
      <c r="F57" s="9" t="str">
        <f>Achievements!$C66</f>
        <v>Food guide pyramid</v>
      </c>
      <c r="G57" s="41" t="str">
        <f>IF(Achievements!H66="A","A"," ")</f>
        <v> </v>
      </c>
      <c r="I57" s="47" t="str">
        <f>Electives!B72</f>
        <v>c.</v>
      </c>
      <c r="J57" s="47" t="str">
        <f>Electives!C72</f>
        <v>Make traditional clothing</v>
      </c>
      <c r="K57" s="41" t="str">
        <f>IF(Electives!H72="E","E"," ")</f>
        <v> </v>
      </c>
      <c r="M57" s="11" t="str">
        <f>Electives!B162</f>
        <v>21. Computers</v>
      </c>
      <c r="N57" s="11"/>
      <c r="O57" s="11"/>
    </row>
    <row r="58" spans="4:15" ht="12.75" customHeight="1">
      <c r="D58" s="225"/>
      <c r="E58" s="41" t="str">
        <f>Achievements!$B67</f>
        <v>b.</v>
      </c>
      <c r="F58" s="9" t="str">
        <f>Achievements!$C67</f>
        <v>Plan family meals</v>
      </c>
      <c r="G58" s="41" t="str">
        <f>IF(Achievements!H67="A","A"," ")</f>
        <v> </v>
      </c>
      <c r="I58" s="47" t="str">
        <f>Electives!B73</f>
        <v>d.</v>
      </c>
      <c r="J58" s="47" t="str">
        <f>Electives!C73</f>
        <v>Make traditional item</v>
      </c>
      <c r="K58" s="41" t="str">
        <f>IF(Electives!H73="E","E"," ")</f>
        <v> </v>
      </c>
      <c r="M58" s="47" t="str">
        <f>Electives!B163</f>
        <v>a.</v>
      </c>
      <c r="N58" s="47" t="str">
        <f>Electives!C163</f>
        <v>Business w/computers</v>
      </c>
      <c r="O58" s="41" t="str">
        <f>IF(Electives!H163="E","E"," ")</f>
        <v> </v>
      </c>
    </row>
    <row r="59" spans="4:15" ht="12.75">
      <c r="D59" s="225"/>
      <c r="E59" s="41" t="str">
        <f>Achievements!$B68</f>
        <v>c.</v>
      </c>
      <c r="F59" s="9" t="str">
        <f>Achievements!$C68</f>
        <v>Fix a meal for your family</v>
      </c>
      <c r="G59" s="41" t="str">
        <f>IF(Achievements!H68="A","A"," ")</f>
        <v> </v>
      </c>
      <c r="I59" s="47" t="str">
        <f>Electives!B74</f>
        <v>e.</v>
      </c>
      <c r="J59" s="47" t="str">
        <f>Electives!C74</f>
        <v>Make a trad house model</v>
      </c>
      <c r="K59" s="41" t="str">
        <f>IF(Electives!H74="E","E"," ")</f>
        <v> </v>
      </c>
      <c r="M59" s="47" t="str">
        <f>Electives!B164</f>
        <v>b.</v>
      </c>
      <c r="N59" s="47" t="str">
        <f>Electives!C164</f>
        <v>Explain a computer program</v>
      </c>
      <c r="O59" s="41" t="str">
        <f>IF(Electives!H164="E","E"," ")</f>
        <v> </v>
      </c>
    </row>
    <row r="60" spans="4:15" ht="12.75">
      <c r="D60" s="225"/>
      <c r="E60" s="41" t="str">
        <f>Achievements!$B69</f>
        <v>d.</v>
      </c>
      <c r="F60" s="9" t="str">
        <f>Achievements!$C69</f>
        <v>Fix your own breakfast</v>
      </c>
      <c r="G60" s="41" t="str">
        <f>IF(Achievements!H69="A","A"," ")</f>
        <v> </v>
      </c>
      <c r="I60" s="47" t="str">
        <f>Electives!B75</f>
        <v>f.</v>
      </c>
      <c r="J60" s="47" t="str">
        <f>Electives!C75</f>
        <v>Learn 12 Am. Ind. pict. words</v>
      </c>
      <c r="K60" s="41" t="str">
        <f>IF(Electives!H75="E","E"," ")</f>
        <v> </v>
      </c>
      <c r="M60" s="47" t="str">
        <f>Electives!B165</f>
        <v>c.</v>
      </c>
      <c r="N60" s="47" t="str">
        <f>Electives!C165</f>
        <v>Describe mouse and CD-ROM</v>
      </c>
      <c r="O60" s="41" t="str">
        <f>IF(Electives!H165="E","E"," ")</f>
        <v> </v>
      </c>
    </row>
    <row r="61" spans="4:15" ht="12.75">
      <c r="D61" s="226"/>
      <c r="E61" s="41" t="str">
        <f>Achievements!$B70</f>
        <v>e.</v>
      </c>
      <c r="F61" s="9" t="str">
        <f>Achievements!$C70</f>
        <v>Plan and fix outdoor meal</v>
      </c>
      <c r="G61" s="41" t="str">
        <f>IF(Achievements!H70="A","A"," ")</f>
        <v> </v>
      </c>
      <c r="I61" s="2" t="str">
        <f>Electives!B77</f>
        <v>11. Sing-Along</v>
      </c>
      <c r="J61" s="39"/>
      <c r="M61" s="11" t="str">
        <f>Electives!B167</f>
        <v>22. Say It Right</v>
      </c>
      <c r="N61" s="11"/>
      <c r="O61" s="11"/>
    </row>
    <row r="62" spans="4:15" ht="12.75">
      <c r="D62" s="38" t="str">
        <f>Achievements!$B72</f>
        <v>9. Be Safe at home and On the Street</v>
      </c>
      <c r="E62" s="38"/>
      <c r="F62" s="38"/>
      <c r="G62" s="36"/>
      <c r="I62" s="47" t="str">
        <f>Electives!B78</f>
        <v>a.</v>
      </c>
      <c r="J62" s="47" t="str">
        <f>Electives!C78</f>
        <v>Learn &amp; sing America</v>
      </c>
      <c r="K62" s="41" t="str">
        <f>IF(Electives!H78="E","E"," ")</f>
        <v> </v>
      </c>
      <c r="M62" s="47" t="str">
        <f>Electives!B168</f>
        <v>a.</v>
      </c>
      <c r="N62" s="47" t="str">
        <f>Electives!C168</f>
        <v>Say "hello" in other language</v>
      </c>
      <c r="O62" s="41" t="str">
        <f>IF(Electives!H168="E","E"," ")</f>
        <v> </v>
      </c>
    </row>
    <row r="63" spans="4:15" ht="12.75" customHeight="1">
      <c r="D63" s="224" t="s">
        <v>316</v>
      </c>
      <c r="E63" s="45" t="str">
        <f>Achievements!$B73</f>
        <v>a.</v>
      </c>
      <c r="F63" s="9" t="str">
        <f>Achievements!$C73</f>
        <v>CC Responsibility - Know</v>
      </c>
      <c r="G63" s="41" t="str">
        <f>IF(Achievements!H73="A","A"," ")</f>
        <v> </v>
      </c>
      <c r="I63" s="47" t="str">
        <f>Electives!B79</f>
        <v>b.</v>
      </c>
      <c r="J63" s="47" t="str">
        <f>Electives!C79</f>
        <v>Learn &amp; sing national anthem</v>
      </c>
      <c r="K63" s="41" t="str">
        <f>IF(Electives!H79="E","E"," ")</f>
        <v> </v>
      </c>
      <c r="M63" s="47" t="str">
        <f>Electives!B169</f>
        <v>b.</v>
      </c>
      <c r="N63" s="47" t="str">
        <f>Electives!C169</f>
        <v>Count to 10 in other language</v>
      </c>
      <c r="O63" s="41" t="str">
        <f>IF(Electives!H169="E","E"," ")</f>
        <v> </v>
      </c>
    </row>
    <row r="64" spans="4:15" ht="12.75" customHeight="1">
      <c r="D64" s="225"/>
      <c r="E64" s="46"/>
      <c r="F64" s="9" t="str">
        <f>Achievements!$C74</f>
        <v>CC Responsibility - Commit</v>
      </c>
      <c r="G64" s="41" t="str">
        <f>IF(Achievements!H74="A","A"," ")</f>
        <v> </v>
      </c>
      <c r="I64" s="47" t="str">
        <f>Electives!B80</f>
        <v>c.</v>
      </c>
      <c r="J64" s="47" t="str">
        <f>Electives!C80</f>
        <v>Learn &amp; sing three cub songs</v>
      </c>
      <c r="K64" s="41" t="str">
        <f>IF(Electives!H80="E","E"," ")</f>
        <v> </v>
      </c>
      <c r="M64" s="47" t="str">
        <f>Electives!B170</f>
        <v>c.</v>
      </c>
      <c r="N64" s="47" t="str">
        <f>Electives!C170</f>
        <v>Tell a short story to den or adult</v>
      </c>
      <c r="O64" s="41" t="str">
        <f>IF(Electives!H170="E","E"," ")</f>
        <v> </v>
      </c>
    </row>
    <row r="65" spans="4:15" ht="12.75">
      <c r="D65" s="225"/>
      <c r="E65" s="42"/>
      <c r="F65" s="9" t="str">
        <f>Achievements!$C75</f>
        <v>CC Responsibility - Practice</v>
      </c>
      <c r="G65" s="41" t="str">
        <f>IF(Achievements!H75="A","A"," ")</f>
        <v> </v>
      </c>
      <c r="I65" s="47" t="str">
        <f>Electives!B81</f>
        <v>d.</v>
      </c>
      <c r="J65" s="47" t="str">
        <f>Electives!C81</f>
        <v>Learn &amp; sing thee hymns</v>
      </c>
      <c r="K65" s="41" t="str">
        <f>IF(Electives!H81="E","E"," ")</f>
        <v> </v>
      </c>
      <c r="M65" s="47" t="str">
        <f>Electives!B171</f>
        <v>d.</v>
      </c>
      <c r="N65" s="47" t="str">
        <f>Electives!C171</f>
        <v>Directions to fire or police statn.</v>
      </c>
      <c r="O65" s="41" t="str">
        <f>IF(Electives!H171="E","E"," ")</f>
        <v> </v>
      </c>
    </row>
    <row r="66" spans="4:15" ht="12.75">
      <c r="D66" s="225"/>
      <c r="E66" s="41" t="str">
        <f>Achievements!$B76</f>
        <v>b.</v>
      </c>
      <c r="F66" s="9" t="str">
        <f>Achievements!$C76</f>
        <v>Check for home hazards</v>
      </c>
      <c r="G66" s="41" t="str">
        <f>IF(Achievements!H76="A","A"," ")</f>
        <v> </v>
      </c>
      <c r="I66" s="47" t="str">
        <f>Electives!B82</f>
        <v>e.</v>
      </c>
      <c r="J66" s="47" t="str">
        <f>Electives!C82</f>
        <v>Learn &amp; sing grace</v>
      </c>
      <c r="K66" s="41" t="str">
        <f>IF(Electives!H82="E","E"," ")</f>
        <v> </v>
      </c>
      <c r="M66" s="47" t="str">
        <f>Electives!B172</f>
        <v>e.</v>
      </c>
      <c r="N66" s="47" t="str">
        <f>Electives!C172</f>
        <v>Invite a boy to join Cubs</v>
      </c>
      <c r="O66" s="41" t="str">
        <f>IF(Electives!H172="E","E"," ")</f>
        <v> </v>
      </c>
    </row>
    <row r="67" spans="4:15" ht="12.75">
      <c r="D67" s="225"/>
      <c r="E67" s="41" t="str">
        <f>Achievements!$B77</f>
        <v>c.</v>
      </c>
      <c r="F67" s="9" t="str">
        <f>Achievements!$C77</f>
        <v>Check for home fire dangers</v>
      </c>
      <c r="G67" s="41" t="str">
        <f>IF(Achievements!H77="A","A"," ")</f>
        <v> </v>
      </c>
      <c r="I67" s="47" t="str">
        <f>Electives!B83</f>
        <v>f.</v>
      </c>
      <c r="J67" s="47" t="str">
        <f>Electives!C83</f>
        <v>Sing a song with your den</v>
      </c>
      <c r="K67" s="41" t="str">
        <f>IF(Electives!H83="E","E"," ")</f>
        <v> </v>
      </c>
      <c r="M67" s="11" t="str">
        <f>Electives!B174</f>
        <v>23. Let's Go Camping</v>
      </c>
      <c r="N67" s="11"/>
      <c r="O67" s="11"/>
    </row>
    <row r="68" spans="4:15" ht="12.75">
      <c r="D68" s="225"/>
      <c r="E68" s="41" t="str">
        <f>Achievements!$B78</f>
        <v>d.</v>
      </c>
      <c r="F68" s="9" t="str">
        <f>Achievements!$C78</f>
        <v>Street and road safety</v>
      </c>
      <c r="G68" s="41" t="str">
        <f>IF(Achievements!H78="A","A"," ")</f>
        <v> </v>
      </c>
      <c r="I68" s="2" t="str">
        <f>Electives!B85</f>
        <v>12. Be an Artist</v>
      </c>
      <c r="J68" s="39"/>
      <c r="M68" s="47" t="str">
        <f>Electives!B175</f>
        <v>a.</v>
      </c>
      <c r="N68" s="47" t="str">
        <f>Electives!C175</f>
        <v>Participate in overnight campout</v>
      </c>
      <c r="O68" s="41" t="str">
        <f>IF(Electives!H175="E","E"," ")</f>
        <v> </v>
      </c>
    </row>
    <row r="69" spans="4:15" ht="12.75">
      <c r="D69" s="226"/>
      <c r="E69" s="41" t="str">
        <f>Achievements!$B79</f>
        <v>e.</v>
      </c>
      <c r="F69" s="9" t="str">
        <f>Achievements!$C79</f>
        <v>Know rules of bike safety</v>
      </c>
      <c r="G69" s="41" t="str">
        <f>IF(Achievements!H79="A","A"," ")</f>
        <v> </v>
      </c>
      <c r="I69" s="47" t="str">
        <f>Electives!B86</f>
        <v>a.</v>
      </c>
      <c r="J69" s="47" t="str">
        <f>Electives!C86</f>
        <v>Freehand sketch</v>
      </c>
      <c r="K69" s="41" t="str">
        <f>IF(Electives!H86="E","E"," ")</f>
        <v> </v>
      </c>
      <c r="M69" s="47" t="str">
        <f>Electives!B176</f>
        <v>b.</v>
      </c>
      <c r="N69" s="47" t="str">
        <f>Electives!C176</f>
        <v>Take care of youself in outdoors</v>
      </c>
      <c r="O69" s="41" t="str">
        <f>IF(Electives!H176="E","E"," ")</f>
        <v> </v>
      </c>
    </row>
    <row r="70" spans="4:15" ht="12.75">
      <c r="D70" s="38" t="str">
        <f>Achievements!$B81</f>
        <v>10. Family Fun</v>
      </c>
      <c r="E70" s="38"/>
      <c r="F70" s="38"/>
      <c r="G70" s="36"/>
      <c r="I70" s="47" t="str">
        <f>Electives!B87</f>
        <v>b.</v>
      </c>
      <c r="J70" s="47" t="str">
        <f>Electives!C87</f>
        <v>Thee step cartoon</v>
      </c>
      <c r="K70" s="41" t="str">
        <f>IF(Electives!H87="E","E"," ")</f>
        <v> </v>
      </c>
      <c r="M70" s="47" t="str">
        <f>Electives!B177</f>
        <v>c.</v>
      </c>
      <c r="N70" s="47" t="str">
        <f>Electives!C177</f>
        <v>Tell what to do if you get lost</v>
      </c>
      <c r="O70" s="41" t="str">
        <f>IF(Electives!H177="E","E"," ")</f>
        <v> </v>
      </c>
    </row>
    <row r="71" spans="4:15" ht="12.75" customHeight="1">
      <c r="D71" s="230" t="s">
        <v>318</v>
      </c>
      <c r="E71" s="45" t="str">
        <f>Achievements!$B82</f>
        <v>a.</v>
      </c>
      <c r="F71" s="9" t="str">
        <f>Achievements!$C82</f>
        <v>CC Cooperation - Know</v>
      </c>
      <c r="G71" s="41" t="str">
        <f>IF(Achievements!H82="A","A"," ")</f>
        <v> </v>
      </c>
      <c r="I71" s="47" t="str">
        <f>Electives!B88</f>
        <v>c.</v>
      </c>
      <c r="J71" s="47" t="str">
        <f>Electives!C88</f>
        <v>Mix primary colors</v>
      </c>
      <c r="K71" s="41" t="str">
        <f>IF(Electives!H88="E","E"," ")</f>
        <v> </v>
      </c>
      <c r="M71" s="47" t="str">
        <f>Electives!B178</f>
        <v>d.</v>
      </c>
      <c r="N71" s="47" t="str">
        <f>Electives!C178</f>
        <v>Explain the buddy system</v>
      </c>
      <c r="O71" s="41" t="str">
        <f>IF(Electives!H178="E","E"," ")</f>
        <v> </v>
      </c>
    </row>
    <row r="72" spans="4:15" ht="12.75" customHeight="1">
      <c r="D72" s="231"/>
      <c r="E72" s="46"/>
      <c r="F72" s="9" t="str">
        <f>Achievements!$C83</f>
        <v>CC Cooperation - Commit</v>
      </c>
      <c r="G72" s="41" t="str">
        <f>IF(Achievements!H83="A","A"," ")</f>
        <v> </v>
      </c>
      <c r="I72" s="47" t="str">
        <f>Electives!B89</f>
        <v>d.</v>
      </c>
      <c r="J72" s="47" t="str">
        <f>Electives!C89</f>
        <v>Draw, paint, or color scenery</v>
      </c>
      <c r="K72" s="41" t="str">
        <f>IF(Electives!H89="E","E"," ")</f>
        <v> </v>
      </c>
      <c r="M72" s="47" t="str">
        <f>Electives!B179</f>
        <v>e.</v>
      </c>
      <c r="N72" s="47" t="str">
        <f>Electives!C179</f>
        <v>Attend day camp in your area</v>
      </c>
      <c r="O72" s="41" t="str">
        <f>IF(Electives!H179="E","E"," ")</f>
        <v> </v>
      </c>
    </row>
    <row r="73" spans="4:15" ht="12.75">
      <c r="D73" s="231"/>
      <c r="E73" s="42"/>
      <c r="F73" s="9" t="str">
        <f>Achievements!$C84</f>
        <v>CC Cooperation - Practice</v>
      </c>
      <c r="G73" s="41" t="str">
        <f>IF(Achievements!H84="A","A"," ")</f>
        <v> </v>
      </c>
      <c r="I73" s="47" t="str">
        <f>Electives!B90</f>
        <v>e.</v>
      </c>
      <c r="J73" s="47" t="str">
        <f>Electives!C90</f>
        <v>Make a stencil pattern</v>
      </c>
      <c r="K73" s="41" t="str">
        <f>IF(Electives!H90="E","E"," ")</f>
        <v> </v>
      </c>
      <c r="M73" s="47" t="str">
        <f>Electives!B180</f>
        <v>f.</v>
      </c>
      <c r="N73" s="47" t="str">
        <f>Electives!C180</f>
        <v>Attend resident camp</v>
      </c>
      <c r="O73" s="41" t="str">
        <f>IF(Electives!H180="E","E"," ")</f>
        <v> </v>
      </c>
    </row>
    <row r="74" spans="4:15" ht="12.75">
      <c r="D74" s="231"/>
      <c r="E74" s="41" t="str">
        <f>Achievements!$B85</f>
        <v>b.</v>
      </c>
      <c r="F74" s="9" t="str">
        <f>Achievements!$C85</f>
        <v>Make a game</v>
      </c>
      <c r="G74" s="41" t="str">
        <f>IF(Achievements!H85="A","A",IF(Achievements!H85="E","E"," "))</f>
        <v> </v>
      </c>
      <c r="I74" s="47" t="str">
        <f>Electives!B91</f>
        <v>f.</v>
      </c>
      <c r="J74" s="47" t="str">
        <f>Electives!C91</f>
        <v>Make a Cub Scout proj. poster</v>
      </c>
      <c r="K74" s="41" t="str">
        <f>IF(Electives!H91="E","E"," ")</f>
        <v> </v>
      </c>
      <c r="M74" s="47" t="str">
        <f>Electives!B181</f>
        <v>g.</v>
      </c>
      <c r="N74" s="47" t="str">
        <f>Electives!C181</f>
        <v>Participate w/den at campfire</v>
      </c>
      <c r="O74" s="41" t="str">
        <f>IF(Electives!H181="E","E"," ")</f>
        <v> </v>
      </c>
    </row>
    <row r="75" spans="4:15" ht="12.75">
      <c r="D75" s="231"/>
      <c r="E75" s="41" t="str">
        <f>Achievements!$B86</f>
        <v>c.</v>
      </c>
      <c r="F75" s="9" t="str">
        <f>Achievements!$C86</f>
        <v>Plan a walk</v>
      </c>
      <c r="G75" s="41" t="str">
        <f>IF(Achievements!H86="A","A",IF(Achievements!H86="E","E"," "))</f>
        <v> </v>
      </c>
      <c r="I75" s="2" t="str">
        <f>Electives!B93</f>
        <v>13. Birds</v>
      </c>
      <c r="J75" s="39"/>
      <c r="M75" s="47" t="str">
        <f>Electives!B182</f>
        <v>h.</v>
      </c>
      <c r="N75" s="47" t="str">
        <f>Electives!C182</f>
        <v>Participate in outdoor worship</v>
      </c>
      <c r="O75" s="41" t="str">
        <f>IF(Electives!H182="E","E"," ")</f>
        <v> </v>
      </c>
    </row>
    <row r="76" spans="4:11" ht="12.75">
      <c r="D76" s="231"/>
      <c r="E76" s="41" t="str">
        <f>Achievements!$B87</f>
        <v>d.</v>
      </c>
      <c r="F76" s="9" t="str">
        <f>Achievements!$C87</f>
        <v>Read a book</v>
      </c>
      <c r="G76" s="41" t="str">
        <f>IF(Achievements!H87="A","A",IF(Achievements!H87="E","E"," "))</f>
        <v> </v>
      </c>
      <c r="I76" s="47" t="str">
        <f>Electives!B94</f>
        <v>a.</v>
      </c>
      <c r="J76" s="47" t="str">
        <f>Electives!C94</f>
        <v>List all birds you see for a week</v>
      </c>
      <c r="K76" s="41" t="str">
        <f>IF(Electives!H94="E","E"," ")</f>
        <v> </v>
      </c>
    </row>
    <row r="77" spans="4:11" ht="12.75">
      <c r="D77" s="231"/>
      <c r="E77" s="41" t="str">
        <f>Achievements!$B88</f>
        <v>e.</v>
      </c>
      <c r="F77" s="9" t="str">
        <f>Achievements!$C88</f>
        <v>Watch TV or listent to radio</v>
      </c>
      <c r="G77" s="41" t="str">
        <f>IF(Achievements!H88="A","A",IF(Achievements!H88="E","E"," "))</f>
        <v> </v>
      </c>
      <c r="I77" s="47" t="str">
        <f>Electives!B95</f>
        <v>b.</v>
      </c>
      <c r="J77" s="47" t="str">
        <f>Electives!C95</f>
        <v>Put out nesting materials</v>
      </c>
      <c r="K77" s="41" t="str">
        <f>IF(Electives!H95="E","E"," ")</f>
        <v> </v>
      </c>
    </row>
    <row r="78" spans="4:11" ht="12.75">
      <c r="D78" s="231"/>
      <c r="E78" s="41" t="str">
        <f>Achievements!$B89</f>
        <v>f.</v>
      </c>
      <c r="F78" s="9" t="str">
        <f>Achievements!$C89</f>
        <v>Concert, play, or live program</v>
      </c>
      <c r="G78" s="41" t="str">
        <f>IF(Achievements!H89="A","A",IF(Achievements!H89="E","E"," "))</f>
        <v> </v>
      </c>
      <c r="I78" s="47" t="str">
        <f>Electives!B96</f>
        <v>c.</v>
      </c>
      <c r="J78" s="47" t="str">
        <f>Electives!C96</f>
        <v>Read a book about birds</v>
      </c>
      <c r="K78" s="41" t="str">
        <f>IF(Electives!H96="E","E"," ")</f>
        <v> </v>
      </c>
    </row>
    <row r="79" spans="4:11" ht="12.75">
      <c r="D79" s="232"/>
      <c r="E79" s="41" t="str">
        <f>Achievements!$B90</f>
        <v>g.</v>
      </c>
      <c r="F79" s="9" t="str">
        <f>Achievements!$C90</f>
        <v>Board game night</v>
      </c>
      <c r="G79" s="41" t="str">
        <f>IF(Achievements!H90="A","A",IF(Achievements!H90="E","E"," "))</f>
        <v> </v>
      </c>
      <c r="I79" s="47" t="str">
        <f>Electives!B97</f>
        <v>d.</v>
      </c>
      <c r="J79" s="47" t="str">
        <f>Electives!C97</f>
        <v>Point out 10 diff't birds</v>
      </c>
      <c r="K79" s="41" t="str">
        <f>IF(Electives!H97="E","E"," ")</f>
        <v> </v>
      </c>
    </row>
    <row r="80" spans="4:14" ht="12.75">
      <c r="D80" s="38" t="str">
        <f>Achievements!$B92</f>
        <v>11. Duty to God</v>
      </c>
      <c r="E80" s="38"/>
      <c r="F80" s="38"/>
      <c r="G80" s="36"/>
      <c r="I80" s="47" t="str">
        <f>Electives!B98</f>
        <v>e.</v>
      </c>
      <c r="J80" s="47" t="str">
        <f>Electives!C98</f>
        <v>Feed wild birds</v>
      </c>
      <c r="K80" s="41" t="str">
        <f>IF(Electives!H98="E","E"," ")</f>
        <v> </v>
      </c>
      <c r="M80" s="39"/>
      <c r="N80" s="39"/>
    </row>
    <row r="81" spans="4:14" ht="12.75" customHeight="1">
      <c r="D81" s="224" t="s">
        <v>316</v>
      </c>
      <c r="E81" s="45" t="str">
        <f>Achievements!$B93</f>
        <v>a.</v>
      </c>
      <c r="F81" s="9" t="str">
        <f>Achievements!$C93</f>
        <v>CC Faith - Know</v>
      </c>
      <c r="G81" s="41" t="str">
        <f>IF(Achievements!H93="A","A"," ")</f>
        <v> </v>
      </c>
      <c r="I81" s="47" t="str">
        <f>Electives!B99</f>
        <v>f.</v>
      </c>
      <c r="J81" s="47" t="str">
        <f>Electives!C99</f>
        <v>Put out a birdhouse</v>
      </c>
      <c r="K81" s="41" t="str">
        <f>IF(Electives!H99="E","E"," ")</f>
        <v> </v>
      </c>
      <c r="M81" s="39"/>
      <c r="N81" s="39"/>
    </row>
    <row r="82" spans="4:14" ht="12.75" customHeight="1">
      <c r="D82" s="225"/>
      <c r="E82" s="46"/>
      <c r="F82" s="9" t="str">
        <f>Achievements!$C94</f>
        <v>CC Faith - Commit</v>
      </c>
      <c r="G82" s="41" t="str">
        <f>IF(Achievements!H94="A","A"," ")</f>
        <v> </v>
      </c>
      <c r="M82" s="39"/>
      <c r="N82" s="39"/>
    </row>
    <row r="83" spans="4:7" ht="12.75">
      <c r="D83" s="225"/>
      <c r="E83" s="42"/>
      <c r="F83" s="9" t="str">
        <f>Achievements!$C95</f>
        <v>CC Faith - Practice</v>
      </c>
      <c r="G83" s="41" t="str">
        <f>IF(Achievements!H95="A","A"," ")</f>
        <v> </v>
      </c>
    </row>
    <row r="84" spans="4:7" ht="12.75">
      <c r="D84" s="225"/>
      <c r="E84" s="41" t="str">
        <f>Achievements!$B96</f>
        <v>b.</v>
      </c>
      <c r="F84" s="9" t="str">
        <f>Achievements!$C96</f>
        <v>Duty to god</v>
      </c>
      <c r="G84" s="41" t="str">
        <f>IF(Achievements!H96="A","A"," ")</f>
        <v> </v>
      </c>
    </row>
    <row r="85" spans="4:7" ht="12.75">
      <c r="D85" s="225"/>
      <c r="E85" s="41" t="str">
        <f>Achievements!$B97</f>
        <v>c.</v>
      </c>
      <c r="F85" s="9" t="str">
        <f>Achievements!$C97</f>
        <v>Two ideas - religious blfs.</v>
      </c>
      <c r="G85" s="41" t="str">
        <f>IF(Achievements!H97="A","A"," ")</f>
        <v> </v>
      </c>
    </row>
    <row r="86" spans="4:7" ht="12.75">
      <c r="D86" s="226"/>
      <c r="E86" s="41" t="str">
        <f>Achievements!$B98</f>
        <v>d.</v>
      </c>
      <c r="F86" s="9" t="str">
        <f>Achievements!$C98</f>
        <v>Help you place of worship</v>
      </c>
      <c r="G86" s="41" t="str">
        <f>IF(Achievements!H98="A","A"," ")</f>
        <v> </v>
      </c>
    </row>
    <row r="87" spans="4:7" ht="12.75">
      <c r="D87" s="38" t="str">
        <f>Achievements!$B100</f>
        <v>12. Making Choices   (do 12a plus any four of 12b thru 12k)</v>
      </c>
      <c r="E87" s="38"/>
      <c r="F87" s="38"/>
      <c r="G87" s="36"/>
    </row>
    <row r="88" spans="4:7" ht="12.75" customHeight="1">
      <c r="D88" s="224" t="s">
        <v>319</v>
      </c>
      <c r="E88" s="45" t="str">
        <f>Achievements!$B101</f>
        <v>a.</v>
      </c>
      <c r="F88" s="9" t="str">
        <f>Achievements!$C101</f>
        <v>CC Courage - Know</v>
      </c>
      <c r="G88" s="41" t="str">
        <f>IF(Achievements!H101="A","A"," ")</f>
        <v> </v>
      </c>
    </row>
    <row r="89" spans="4:7" ht="12.75" customHeight="1">
      <c r="D89" s="225"/>
      <c r="E89" s="46"/>
      <c r="F89" s="9" t="str">
        <f>Achievements!$C102</f>
        <v>CC Courage - Commit</v>
      </c>
      <c r="G89" s="41" t="str">
        <f>IF(Achievements!H102="A","A"," ")</f>
        <v> </v>
      </c>
    </row>
    <row r="90" spans="4:7" ht="12.75">
      <c r="D90" s="225"/>
      <c r="E90" s="42"/>
      <c r="F90" s="9" t="str">
        <f>Achievements!$C103</f>
        <v>CC Courage - Practice</v>
      </c>
      <c r="G90" s="41" t="str">
        <f>IF(Achievements!H103="A","A"," ")</f>
        <v> </v>
      </c>
    </row>
    <row r="91" spans="4:7" ht="12.75">
      <c r="D91" s="225"/>
      <c r="E91" s="41" t="str">
        <f>Achievements!$B104</f>
        <v>b.</v>
      </c>
      <c r="F91" s="9" t="str">
        <f>Achievements!$C104</f>
        <v>Older boy with drugs</v>
      </c>
      <c r="G91" s="41" t="str">
        <f>IF(Achievements!H104="A","A",IF(Achievements!H104="E","E"," "))</f>
        <v> </v>
      </c>
    </row>
    <row r="92" spans="4:10" ht="12.75">
      <c r="D92" s="225"/>
      <c r="E92" s="41" t="str">
        <f>Achievements!$B105</f>
        <v>c.</v>
      </c>
      <c r="F92" s="9" t="str">
        <f>Achievements!$C105</f>
        <v>Home alone phone call</v>
      </c>
      <c r="G92" s="41" t="str">
        <f>IF(Achievements!H105="A","A",IF(Achievements!H105="E","E"," "))</f>
        <v> </v>
      </c>
      <c r="I92" s="39"/>
      <c r="J92" s="39"/>
    </row>
    <row r="93" spans="4:7" ht="12.75">
      <c r="D93" s="225"/>
      <c r="E93" s="41" t="str">
        <f>Achievements!$B106</f>
        <v>d.</v>
      </c>
      <c r="F93" s="9" t="str">
        <f>Achievements!$C106</f>
        <v>Kid with braces on legs</v>
      </c>
      <c r="G93" s="41" t="str">
        <f>IF(Achievements!H106="A","A",IF(Achievements!H106="E","E"," "))</f>
        <v> </v>
      </c>
    </row>
    <row r="94" spans="4:7" ht="12.75">
      <c r="D94" s="225"/>
      <c r="E94" s="41" t="str">
        <f>Achievements!$B107</f>
        <v>e.</v>
      </c>
      <c r="F94" s="9" t="str">
        <f>Achievements!$C107</f>
        <v>Stranger in car</v>
      </c>
      <c r="G94" s="41" t="str">
        <f>IF(Achievements!H107="A","A",IF(Achievements!H107="E","E"," "))</f>
        <v> </v>
      </c>
    </row>
    <row r="95" spans="4:7" ht="12.75">
      <c r="D95" s="225"/>
      <c r="E95" s="41" t="str">
        <f>Achievements!$B108</f>
        <v>f.</v>
      </c>
      <c r="F95" s="9" t="str">
        <f>Achievements!$C108</f>
        <v>Bully demands money</v>
      </c>
      <c r="G95" s="41" t="str">
        <f>IF(Achievements!H108="A","A",IF(Achievements!H108="E","E"," "))</f>
        <v> </v>
      </c>
    </row>
    <row r="96" spans="4:7" ht="12.75">
      <c r="D96" s="225"/>
      <c r="E96" s="41" t="str">
        <f>Achievements!$B109</f>
        <v>g.</v>
      </c>
      <c r="F96" s="9" t="str">
        <f>Achievements!$C109</f>
        <v>Meter reader</v>
      </c>
      <c r="G96" s="41" t="str">
        <f>IF(Achievements!H109="A","A",IF(Achievements!H109="E","E"," "))</f>
        <v> </v>
      </c>
    </row>
    <row r="97" spans="4:7" ht="12.75">
      <c r="D97" s="225"/>
      <c r="E97" s="41" t="str">
        <f>Achievements!$B110</f>
        <v>h.</v>
      </c>
      <c r="F97" s="9" t="str">
        <f>Achievements!$C110</f>
        <v>Burglar at neighbor's</v>
      </c>
      <c r="G97" s="41" t="str">
        <f>IF(Achievements!H110="A","A",IF(Achievements!H110="E","E"," "))</f>
        <v> </v>
      </c>
    </row>
    <row r="98" spans="4:7" ht="12.75">
      <c r="D98" s="225"/>
      <c r="E98" s="41" t="str">
        <f>Achievements!$B111</f>
        <v>i.</v>
      </c>
      <c r="F98" s="9" t="str">
        <f>Achievements!$C111</f>
        <v>Guide dog</v>
      </c>
      <c r="G98" s="41" t="str">
        <f>IF(Achievements!H111="A","A",IF(Achievements!H111="E","E"," "))</f>
        <v> </v>
      </c>
    </row>
    <row r="99" spans="4:7" ht="12.75">
      <c r="D99" s="225"/>
      <c r="E99" s="41" t="str">
        <f>Achievements!$B112</f>
        <v>j.</v>
      </c>
      <c r="F99" s="9" t="str">
        <f>Achievements!$C112</f>
        <v>Steal from a store</v>
      </c>
      <c r="G99" s="41" t="str">
        <f>IF(Achievements!H112="A","A",IF(Achievements!H112="E","E"," "))</f>
        <v> </v>
      </c>
    </row>
    <row r="100" spans="4:7" ht="12.75">
      <c r="D100" s="226"/>
      <c r="E100" s="41" t="str">
        <f>Achievements!$B113</f>
        <v>k.</v>
      </c>
      <c r="F100" s="9" t="str">
        <f>Achievements!$C113</f>
        <v>Elderly woman</v>
      </c>
      <c r="G100" s="41" t="str">
        <f>IF(Achievements!H113="A","A",IF(Achievements!H113="E","E"," "))</f>
        <v> </v>
      </c>
    </row>
    <row r="101" spans="5:7" ht="12.75">
      <c r="E101" s="40"/>
      <c r="F101" s="4"/>
      <c r="G101" s="4"/>
    </row>
    <row r="103" spans="5:7" ht="15.75">
      <c r="E103" s="40"/>
      <c r="F103" s="58"/>
      <c r="G103" s="4"/>
    </row>
    <row r="104" spans="5:7" ht="12.75">
      <c r="E104" s="40"/>
      <c r="F104" s="4"/>
      <c r="G104" s="4"/>
    </row>
    <row r="105" spans="5:7" ht="12.75">
      <c r="E105" s="40"/>
      <c r="F105" s="4"/>
      <c r="G105" s="4"/>
    </row>
    <row r="106" spans="5:7" ht="12.75">
      <c r="E106" s="40"/>
      <c r="F106" s="4"/>
      <c r="G106" s="4"/>
    </row>
    <row r="107" spans="5:7" ht="12.75">
      <c r="E107" s="40"/>
      <c r="F107" s="4"/>
      <c r="G107" s="4"/>
    </row>
  </sheetData>
  <sheetProtection password="CA1D" sheet="1" objects="1" scenarios="1"/>
  <mergeCells count="20">
    <mergeCell ref="D81:D86"/>
    <mergeCell ref="D88:D100"/>
    <mergeCell ref="M14:O14"/>
    <mergeCell ref="M8:O8"/>
    <mergeCell ref="D17:D23"/>
    <mergeCell ref="M18:O18"/>
    <mergeCell ref="D42:D46"/>
    <mergeCell ref="D48:D55"/>
    <mergeCell ref="D57:D61"/>
    <mergeCell ref="D63:D69"/>
    <mergeCell ref="D1:G2"/>
    <mergeCell ref="I1:K2"/>
    <mergeCell ref="M1:O2"/>
    <mergeCell ref="D4:D15"/>
    <mergeCell ref="D3:G3"/>
    <mergeCell ref="D71:D79"/>
    <mergeCell ref="D16:G16"/>
    <mergeCell ref="D25:D27"/>
    <mergeCell ref="D29:D34"/>
    <mergeCell ref="D36:D40"/>
  </mergeCells>
  <printOptions/>
  <pageMargins left="0.5" right="0.5" top="0.5" bottom="0.5" header="0.25" footer="0.25"/>
  <pageSetup fitToHeight="1" fitToWidth="1" horizontalDpi="600" verticalDpi="600" orientation="portrait" scale="56" r:id="rId1"/>
  <headerFooter alignWithMargins="0">
    <oddHeader>&amp;C&amp;"Arial,Bold"&amp;14WolfTrax&amp;12
&amp;D</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O107"/>
  <sheetViews>
    <sheetView showGridLines="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9.140625" defaultRowHeight="12.75"/>
  <cols>
    <col min="1" max="1" width="31.140625" style="0" customWidth="1"/>
    <col min="2" max="2" width="3.8515625" style="0" customWidth="1"/>
    <col min="3" max="3" width="6.421875" style="0" customWidth="1"/>
    <col min="4" max="4" width="2.7109375" style="0" customWidth="1"/>
    <col min="5" max="5" width="2.57421875" style="37" customWidth="1"/>
    <col min="6" max="6" width="29.140625" style="0" customWidth="1"/>
    <col min="7" max="7" width="3.421875" style="0" customWidth="1"/>
    <col min="8" max="8" width="6.421875" style="0" customWidth="1"/>
    <col min="9" max="9" width="2.57421875" style="0" customWidth="1"/>
    <col min="10" max="10" width="28.57421875" style="0" customWidth="1"/>
    <col min="11" max="11" width="3.421875" style="0" customWidth="1"/>
    <col min="12" max="12" width="6.421875" style="0" customWidth="1"/>
    <col min="13" max="13" width="2.57421875" style="0" customWidth="1"/>
    <col min="14" max="14" width="28.57421875" style="0" customWidth="1"/>
    <col min="15" max="15" width="3.421875" style="0" customWidth="1"/>
  </cols>
  <sheetData>
    <row r="1" spans="1:15" ht="20.25">
      <c r="A1" s="49" t="str">
        <f ca="1">RIGHT(CELL("filename",A1),SUM(LEN(CELL("filename",A1))-SEARCH("]",CELL("filename",A1),1)))</f>
        <v>Scout 5</v>
      </c>
      <c r="D1" s="228" t="s">
        <v>250</v>
      </c>
      <c r="E1" s="228"/>
      <c r="F1" s="228"/>
      <c r="G1" s="228"/>
      <c r="I1" s="228" t="s">
        <v>251</v>
      </c>
      <c r="J1" s="228"/>
      <c r="K1" s="228"/>
      <c r="M1" s="228" t="s">
        <v>251</v>
      </c>
      <c r="N1" s="228"/>
      <c r="O1" s="228"/>
    </row>
    <row r="2" spans="4:15" ht="7.5" customHeight="1">
      <c r="D2" s="228"/>
      <c r="E2" s="228"/>
      <c r="F2" s="228"/>
      <c r="G2" s="228"/>
      <c r="I2" s="228"/>
      <c r="J2" s="228"/>
      <c r="K2" s="228"/>
      <c r="M2" s="228"/>
      <c r="N2" s="228"/>
      <c r="O2" s="228"/>
    </row>
    <row r="3" spans="1:14" ht="12.75">
      <c r="A3" s="2" t="s">
        <v>320</v>
      </c>
      <c r="D3" s="229" t="str">
        <f>Achievements!$B5</f>
        <v>1. Feats of Skill</v>
      </c>
      <c r="E3" s="229"/>
      <c r="F3" s="229"/>
      <c r="G3" s="229"/>
      <c r="I3" s="2" t="str">
        <f>Electives!B9</f>
        <v>1. It's a Secret</v>
      </c>
      <c r="J3" s="2"/>
      <c r="M3" s="2" t="str">
        <f>Electives!B101</f>
        <v>14. Pets</v>
      </c>
      <c r="N3" s="39"/>
    </row>
    <row r="4" spans="1:15" ht="12.75">
      <c r="A4" s="50" t="s">
        <v>252</v>
      </c>
      <c r="B4" s="61" t="str">
        <f>IF(COUNTIF(B11:B22,"C")=12,"C",IF(COUNTIF(B11:B22,"P")&gt;0,"P",IF(COUNTIF(B11:B22,"C")&gt;0,"P"," ")))</f>
        <v> </v>
      </c>
      <c r="D4" s="227" t="s">
        <v>317</v>
      </c>
      <c r="E4" s="41" t="str">
        <f>Achievements!$B6</f>
        <v>a.</v>
      </c>
      <c r="F4" s="9" t="str">
        <f>Achievements!$C6</f>
        <v>Play catch</v>
      </c>
      <c r="G4" s="42" t="str">
        <f>IF(Achievements!I6="A","A"," ")</f>
        <v> </v>
      </c>
      <c r="I4" s="47" t="str">
        <f>Electives!B10</f>
        <v>a.</v>
      </c>
      <c r="J4" s="47" t="str">
        <f>Electives!C10</f>
        <v>Use a secret code</v>
      </c>
      <c r="K4" s="41" t="str">
        <f>IF(Electives!I10="E","E"," ")</f>
        <v> </v>
      </c>
      <c r="M4" s="47" t="str">
        <f>Electives!B102</f>
        <v>a.</v>
      </c>
      <c r="N4" s="47" t="str">
        <f>Electives!C102</f>
        <v>Take care of a pet</v>
      </c>
      <c r="O4" s="41" t="str">
        <f>IF(Electives!I102="E","E"," ")</f>
        <v> </v>
      </c>
    </row>
    <row r="5" spans="1:15" ht="12.75">
      <c r="A5" s="51" t="s">
        <v>253</v>
      </c>
      <c r="B5" s="61" t="str">
        <f>IF(Electives!I6&gt;0,Electives!I6," ")</f>
        <v> </v>
      </c>
      <c r="D5" s="227"/>
      <c r="E5" s="41" t="str">
        <f>Achievements!$B7</f>
        <v>b.</v>
      </c>
      <c r="F5" s="9" t="str">
        <f>Achievements!$C7</f>
        <v>Walk a line</v>
      </c>
      <c r="G5" s="42" t="str">
        <f>IF(Achievements!I7="A","A"," ")</f>
        <v> </v>
      </c>
      <c r="I5" s="47" t="str">
        <f>Electives!B11</f>
        <v>b.</v>
      </c>
      <c r="J5" s="47" t="str">
        <f>Electives!C11</f>
        <v>Write in invisible ink</v>
      </c>
      <c r="K5" s="41" t="str">
        <f>IF(Electives!I11="E","E"," ")</f>
        <v> </v>
      </c>
      <c r="M5" s="47" t="str">
        <f>Electives!B103</f>
        <v>b.</v>
      </c>
      <c r="N5" s="47" t="str">
        <f>Electives!C103</f>
        <v>Meet a strange dog</v>
      </c>
      <c r="O5" s="41" t="str">
        <f>IF(Electives!I103="E","E"," ")</f>
        <v> </v>
      </c>
    </row>
    <row r="6" spans="1:15" ht="12.75">
      <c r="A6" s="51" t="s">
        <v>331</v>
      </c>
      <c r="B6" s="61">
        <f>IF(Electives!I6=" ",0,INT(Electives!I6/10))</f>
        <v>0</v>
      </c>
      <c r="D6" s="227"/>
      <c r="E6" s="41" t="str">
        <f>Achievements!$B8</f>
        <v>c.</v>
      </c>
      <c r="F6" s="9" t="str">
        <f>Achievements!$C8</f>
        <v>Front roll</v>
      </c>
      <c r="G6" s="42" t="str">
        <f>IF(Achievements!I8="A","A"," ")</f>
        <v> </v>
      </c>
      <c r="I6" s="47" t="str">
        <f>Electives!B12</f>
        <v>c.</v>
      </c>
      <c r="J6" s="47" t="str">
        <f>Electives!C12</f>
        <v>Sign your name in ASL</v>
      </c>
      <c r="K6" s="41" t="str">
        <f>IF(Electives!I12="E","E"," ")</f>
        <v> </v>
      </c>
      <c r="M6" s="47" t="str">
        <f>Electives!B104</f>
        <v>c.</v>
      </c>
      <c r="N6" s="47" t="str">
        <f>Electives!C104</f>
        <v>Read and report on a pet book</v>
      </c>
      <c r="O6" s="41" t="str">
        <f>IF(Electives!I104="E","E"," ")</f>
        <v> </v>
      </c>
    </row>
    <row r="7" spans="1:15" ht="12.75">
      <c r="A7" s="51" t="s">
        <v>332</v>
      </c>
      <c r="B7" s="62">
        <f>INT(COUNTIF(B11:B22,"C")/3)</f>
        <v>0</v>
      </c>
      <c r="D7" s="227"/>
      <c r="E7" s="41" t="str">
        <f>Achievements!$B9</f>
        <v>d.</v>
      </c>
      <c r="F7" s="9" t="str">
        <f>Achievements!$C9</f>
        <v>Back roll</v>
      </c>
      <c r="G7" s="42" t="str">
        <f>IF(Achievements!I9="A","A"," ")</f>
        <v> </v>
      </c>
      <c r="I7" s="47" t="str">
        <f>Electives!B13</f>
        <v>d.</v>
      </c>
      <c r="J7" s="47" t="str">
        <f>Electives!C13</f>
        <v>Use 12 American Indian sgns</v>
      </c>
      <c r="K7" s="41" t="str">
        <f>IF(Electives!I13="E","E"," ")</f>
        <v> </v>
      </c>
      <c r="M7" s="47" t="str">
        <f>Electives!B105</f>
        <v>d.</v>
      </c>
      <c r="N7" s="47" t="str">
        <f>Electives!C105</f>
        <v>Define rabid and tell what to do</v>
      </c>
      <c r="O7" s="41" t="str">
        <f>IF(Electives!I105="E","E"," ")</f>
        <v> </v>
      </c>
    </row>
    <row r="8" spans="1:15" ht="12.75">
      <c r="A8" s="60"/>
      <c r="B8" s="60"/>
      <c r="D8" s="227"/>
      <c r="E8" s="41" t="str">
        <f>Achievements!$B10</f>
        <v>e.</v>
      </c>
      <c r="F8" s="9" t="str">
        <f>Achievements!$C10</f>
        <v>Falling forward roll</v>
      </c>
      <c r="G8" s="42" t="str">
        <f>IF(Achievements!I10="A","A"," ")</f>
        <v> </v>
      </c>
      <c r="I8" s="2" t="str">
        <f>Electives!B15</f>
        <v>2. Be an Actor</v>
      </c>
      <c r="J8" s="2"/>
      <c r="M8" s="163" t="str">
        <f>Electives!B107</f>
        <v>15. Grow Something</v>
      </c>
      <c r="N8" s="163"/>
      <c r="O8" s="163"/>
    </row>
    <row r="9" spans="1:15" ht="12.75">
      <c r="A9" s="7"/>
      <c r="B9" s="7"/>
      <c r="D9" s="227"/>
      <c r="E9" s="41" t="str">
        <f>Achievements!$B11</f>
        <v>f.</v>
      </c>
      <c r="F9" s="9" t="str">
        <f>Achievements!$C11</f>
        <v>Jump high</v>
      </c>
      <c r="G9" s="42" t="str">
        <f>IF(Achievements!I11="A","A",IF(Achievements!I11="E","E"," "))</f>
        <v> </v>
      </c>
      <c r="I9" s="47" t="str">
        <f>Electives!B16</f>
        <v>a.</v>
      </c>
      <c r="J9" s="47" t="str">
        <f>Electives!C16</f>
        <v>Put on skit w/costumes</v>
      </c>
      <c r="K9" s="41" t="str">
        <f>IF(Electives!I16="E","E"," ")</f>
        <v> </v>
      </c>
      <c r="M9" s="47" t="str">
        <f>Electives!B108</f>
        <v>a.</v>
      </c>
      <c r="N9" s="47" t="str">
        <f>Electives!C108</f>
        <v>Plant and raise box garden</v>
      </c>
      <c r="O9" s="41" t="str">
        <f>IF(Electives!I108="E","E"," ")</f>
        <v> </v>
      </c>
    </row>
    <row r="10" spans="1:15" ht="12.75">
      <c r="A10" s="2" t="s">
        <v>322</v>
      </c>
      <c r="D10" s="227"/>
      <c r="E10" s="41" t="str">
        <f>Achievements!$B12</f>
        <v>g.</v>
      </c>
      <c r="F10" s="9" t="str">
        <f>Achievements!$C12</f>
        <v>Elephant walk, etc.</v>
      </c>
      <c r="G10" s="42" t="str">
        <f>IF(Achievements!I12="A","A",IF(Achievements!I12="E","E"," "))</f>
        <v> </v>
      </c>
      <c r="I10" s="47" t="str">
        <f>Electives!B17</f>
        <v>b.</v>
      </c>
      <c r="J10" s="47" t="str">
        <f>Electives!C17</f>
        <v>Make scenery for a skit</v>
      </c>
      <c r="K10" s="41" t="str">
        <f>IF(Electives!I17="E","E"," ")</f>
        <v> </v>
      </c>
      <c r="M10" s="47" t="str">
        <f>Electives!B109</f>
        <v>b.</v>
      </c>
      <c r="N10" s="47" t="str">
        <f>Electives!C109</f>
        <v>Plant and raise flower bed</v>
      </c>
      <c r="O10" s="41" t="str">
        <f>IF(Electives!I109="E","E"," ")</f>
        <v> </v>
      </c>
    </row>
    <row r="11" spans="1:15" ht="12.75">
      <c r="A11" s="52" t="s">
        <v>254</v>
      </c>
      <c r="B11" s="63" t="str">
        <f>Achievements!I18</f>
        <v> </v>
      </c>
      <c r="D11" s="227"/>
      <c r="E11" s="41" t="str">
        <f>Achievements!$B13</f>
        <v>h.</v>
      </c>
      <c r="F11" s="9" t="str">
        <f>Achievements!$C13</f>
        <v>Swim 25 feet</v>
      </c>
      <c r="G11" s="42" t="str">
        <f>IF(Achievements!I13="A","A",IF(Achievements!I13="E","E"," "))</f>
        <v> </v>
      </c>
      <c r="I11" s="47" t="str">
        <f>Electives!B18</f>
        <v>c.</v>
      </c>
      <c r="J11" s="47" t="str">
        <f>Electives!C18</f>
        <v>Make sound effects for a skit</v>
      </c>
      <c r="K11" s="41" t="str">
        <f>IF(Electives!I18="E","E"," ")</f>
        <v> </v>
      </c>
      <c r="M11" s="47" t="str">
        <f>Electives!B110</f>
        <v>c.</v>
      </c>
      <c r="N11" s="47" t="str">
        <f>Electives!C110</f>
        <v>Grow a plant indoors</v>
      </c>
      <c r="O11" s="41" t="str">
        <f>IF(Electives!I110="E","E"," ")</f>
        <v> </v>
      </c>
    </row>
    <row r="12" spans="1:15" ht="12.75">
      <c r="A12" s="53" t="s">
        <v>255</v>
      </c>
      <c r="B12" s="63" t="str">
        <f>Achievements!I27</f>
        <v> </v>
      </c>
      <c r="D12" s="227"/>
      <c r="E12" s="41" t="str">
        <f>Achievements!$B14</f>
        <v>i.</v>
      </c>
      <c r="F12" s="9" t="str">
        <f>Achievements!$C14</f>
        <v>Tread water</v>
      </c>
      <c r="G12" s="42" t="str">
        <f>IF(Achievements!I14="A","A",IF(Achievements!I14="E","E"," "))</f>
        <v> </v>
      </c>
      <c r="I12" s="47" t="str">
        <f>Electives!B19</f>
        <v>d.</v>
      </c>
      <c r="J12" s="47" t="str">
        <f>Electives!C19</f>
        <v>Be the announcer for a skit</v>
      </c>
      <c r="K12" s="41" t="str">
        <f>IF(Electives!I19="E","E"," ")</f>
        <v> </v>
      </c>
      <c r="M12" s="47" t="str">
        <f>Electives!B111</f>
        <v>d.</v>
      </c>
      <c r="N12" s="47" t="str">
        <f>Electives!C111</f>
        <v>Plant &amp; raise vegetables</v>
      </c>
      <c r="O12" s="41" t="str">
        <f>IF(Electives!I111="E","E"," ")</f>
        <v> </v>
      </c>
    </row>
    <row r="13" spans="1:15" ht="12.75">
      <c r="A13" s="53" t="s">
        <v>256</v>
      </c>
      <c r="B13" s="63" t="str">
        <f>Achievements!I32</f>
        <v> </v>
      </c>
      <c r="D13" s="227"/>
      <c r="E13" s="41" t="str">
        <f>Achievements!$B15</f>
        <v>j.</v>
      </c>
      <c r="F13" s="9" t="str">
        <f>Achievements!$C15</f>
        <v>Basketball passes</v>
      </c>
      <c r="G13" s="42" t="str">
        <f>IF(Achievements!I15="A","A",IF(Achievements!I15="E","E"," "))</f>
        <v> </v>
      </c>
      <c r="I13" s="47" t="str">
        <f>Electives!B20</f>
        <v>e.</v>
      </c>
      <c r="J13" s="47" t="str">
        <f>Electives!C20</f>
        <v>Make paper sack mask for skit</v>
      </c>
      <c r="K13" s="41" t="str">
        <f>IF(Electives!I20="E","E"," ")</f>
        <v> </v>
      </c>
      <c r="M13" s="47" t="str">
        <f>Electives!B112</f>
        <v>e.</v>
      </c>
      <c r="N13" s="47" t="str">
        <f>Electives!C112</f>
        <v>Visit botanical garden in area</v>
      </c>
      <c r="O13" s="41" t="str">
        <f>IF(Electives!I112="E","E"," ")</f>
        <v> </v>
      </c>
    </row>
    <row r="14" spans="1:15" ht="12.75">
      <c r="A14" s="53" t="s">
        <v>263</v>
      </c>
      <c r="B14" s="63" t="str">
        <f>Achievements!I40</f>
        <v> </v>
      </c>
      <c r="D14" s="227"/>
      <c r="E14" s="41" t="str">
        <f>Achievements!$B16</f>
        <v>k.</v>
      </c>
      <c r="F14" s="9" t="str">
        <f>Achievements!$C16</f>
        <v>Frog stand</v>
      </c>
      <c r="G14" s="42" t="str">
        <f>IF(Achievements!I16="A","A",IF(Achievements!I16="E","E"," "))</f>
        <v> </v>
      </c>
      <c r="I14" s="2" t="str">
        <f>Electives!B22</f>
        <v>3. Make it Yourself</v>
      </c>
      <c r="J14" s="2"/>
      <c r="M14" s="163" t="str">
        <f>Electives!B114</f>
        <v>16. Family Alert</v>
      </c>
      <c r="N14" s="163"/>
      <c r="O14" s="163"/>
    </row>
    <row r="15" spans="1:15" ht="12.75">
      <c r="A15" s="53" t="s">
        <v>264</v>
      </c>
      <c r="B15" s="63" t="str">
        <f>Achievements!I47</f>
        <v> </v>
      </c>
      <c r="D15" s="227"/>
      <c r="E15" s="41" t="str">
        <f>Achievements!$B17</f>
        <v>l.</v>
      </c>
      <c r="F15" s="9" t="str">
        <f>Achievements!$C17</f>
        <v>Run or Jog 5 min</v>
      </c>
      <c r="G15" s="42" t="str">
        <f>IF(Achievements!I17="A","A",IF(Achievements!I17="E","E"," "))</f>
        <v> </v>
      </c>
      <c r="I15" s="47" t="str">
        <f>Electives!B23</f>
        <v>a.</v>
      </c>
      <c r="J15" s="47" t="str">
        <f>Electives!C23</f>
        <v>Make something useful</v>
      </c>
      <c r="K15" s="41" t="str">
        <f>IF(Electives!I23="E","E"," ")</f>
        <v> </v>
      </c>
      <c r="M15" s="47" t="str">
        <f>Electives!B115</f>
        <v>a.</v>
      </c>
      <c r="N15" s="47" t="str">
        <f>Electives!C115</f>
        <v>Family talk about emergencies</v>
      </c>
      <c r="O15" s="41" t="str">
        <f>IF(Electives!I115="E","E"," ")</f>
        <v> </v>
      </c>
    </row>
    <row r="16" spans="1:15" ht="12.75">
      <c r="A16" s="53" t="s">
        <v>257</v>
      </c>
      <c r="B16" s="63" t="str">
        <f>Achievements!I54</f>
        <v> </v>
      </c>
      <c r="D16" s="233" t="str">
        <f>Achievements!$B19</f>
        <v>2. Your Flag</v>
      </c>
      <c r="E16" s="233"/>
      <c r="F16" s="233"/>
      <c r="G16" s="233"/>
      <c r="I16" s="47" t="str">
        <f>Electives!B24</f>
        <v>b.</v>
      </c>
      <c r="J16" s="47" t="str">
        <f>Electives!C24</f>
        <v>Stretch your hand</v>
      </c>
      <c r="K16" s="41" t="str">
        <f>IF(Electives!I24="E","E"," ")</f>
        <v> </v>
      </c>
      <c r="M16" s="47" t="str">
        <f>Electives!B116</f>
        <v>b.</v>
      </c>
      <c r="N16" s="47" t="str">
        <f>Electives!C116</f>
        <v>Safe water - purify water</v>
      </c>
      <c r="O16" s="41" t="str">
        <f>IF(Electives!I116="E","E"," ")</f>
        <v> </v>
      </c>
    </row>
    <row r="17" spans="1:15" ht="12.75">
      <c r="A17" s="53" t="s">
        <v>258</v>
      </c>
      <c r="B17" s="63" t="str">
        <f>Achievements!I64</f>
        <v> </v>
      </c>
      <c r="D17" s="227" t="s">
        <v>316</v>
      </c>
      <c r="E17" s="41" t="str">
        <f>Achievements!$B20</f>
        <v>a.</v>
      </c>
      <c r="F17" s="9" t="str">
        <f>Achievements!$C20</f>
        <v>Pledge of allegiance</v>
      </c>
      <c r="G17" s="42" t="str">
        <f>IF(Achievements!I20="A","A"," ")</f>
        <v> </v>
      </c>
      <c r="I17" s="47" t="str">
        <f>Electives!B25</f>
        <v>c.</v>
      </c>
      <c r="J17" s="47" t="str">
        <f>Electives!C25</f>
        <v>Make a bench fork</v>
      </c>
      <c r="K17" s="41" t="str">
        <f>IF(Electives!I25="E","E"," ")</f>
        <v> </v>
      </c>
      <c r="M17" s="48" t="str">
        <f>Electives!B117</f>
        <v>c.</v>
      </c>
      <c r="N17" s="48" t="str">
        <f>Electives!C117</f>
        <v>First aid supplies &amp; kit</v>
      </c>
      <c r="O17" s="41" t="str">
        <f>IF(Electives!I117="E","E"," ")</f>
        <v> </v>
      </c>
    </row>
    <row r="18" spans="1:15" ht="12.75">
      <c r="A18" s="53" t="s">
        <v>259</v>
      </c>
      <c r="B18" s="63" t="str">
        <f>Achievements!I71</f>
        <v> </v>
      </c>
      <c r="D18" s="227"/>
      <c r="E18" s="41" t="str">
        <f>Achievements!$B21</f>
        <v>b.</v>
      </c>
      <c r="F18" s="9" t="str">
        <f>Achievements!$C21</f>
        <v>Lead flag ceremony</v>
      </c>
      <c r="G18" s="42" t="str">
        <f>IF(Achievements!I21="A","A"," ")</f>
        <v> </v>
      </c>
      <c r="I18" s="47" t="str">
        <f>Electives!B26</f>
        <v>d.</v>
      </c>
      <c r="J18" s="47" t="str">
        <f>Electives!C26</f>
        <v>Make a door stop</v>
      </c>
      <c r="K18" s="41" t="str">
        <f>IF(Electives!I26="E","E"," ")</f>
        <v> </v>
      </c>
      <c r="M18" s="163" t="str">
        <f>Electives!B119</f>
        <v>17. Tie It Right</v>
      </c>
      <c r="N18" s="163"/>
      <c r="O18" s="163"/>
    </row>
    <row r="19" spans="1:15" ht="12.75">
      <c r="A19" s="53" t="s">
        <v>265</v>
      </c>
      <c r="B19" s="63" t="str">
        <f>Achievements!I80</f>
        <v> </v>
      </c>
      <c r="D19" s="227"/>
      <c r="E19" s="41" t="str">
        <f>Achievements!$B22</f>
        <v>c.</v>
      </c>
      <c r="F19" s="9" t="str">
        <f>Achievements!$C22</f>
        <v>Respect and care for flag</v>
      </c>
      <c r="G19" s="42" t="str">
        <f>IF(Achievements!I22="A","A"," ")</f>
        <v> </v>
      </c>
      <c r="I19" s="47" t="str">
        <f>Electives!B27</f>
        <v>e.</v>
      </c>
      <c r="J19" s="47" t="str">
        <f>Electives!C27</f>
        <v>Make something else</v>
      </c>
      <c r="K19" s="41" t="str">
        <f>IF(Electives!I27="E","E"," ")</f>
        <v> </v>
      </c>
      <c r="M19" s="47" t="str">
        <f>Electives!B120</f>
        <v>a.</v>
      </c>
      <c r="N19" s="47" t="str">
        <f>Electives!C120</f>
        <v>Overhand knot &amp; square knot</v>
      </c>
      <c r="O19" s="41" t="str">
        <f>IF(Electives!I120="E","E"," ")</f>
        <v> </v>
      </c>
    </row>
    <row r="20" spans="1:15" ht="12.75">
      <c r="A20" s="53" t="s">
        <v>260</v>
      </c>
      <c r="B20" s="63" t="str">
        <f>Achievements!I91</f>
        <v> </v>
      </c>
      <c r="D20" s="227"/>
      <c r="E20" s="41" t="str">
        <f>Achievements!$B23</f>
        <v>d.</v>
      </c>
      <c r="F20" s="9" t="str">
        <f>Achievements!$C23</f>
        <v>State Flag</v>
      </c>
      <c r="G20" s="42" t="str">
        <f>IF(Achievements!I23="A","A"," ")</f>
        <v> </v>
      </c>
      <c r="I20" s="2" t="str">
        <f>Electives!B29</f>
        <v>4. Play a Game</v>
      </c>
      <c r="J20" s="2"/>
      <c r="M20" s="47" t="str">
        <f>Electives!B121</f>
        <v>b.</v>
      </c>
      <c r="N20" s="47" t="str">
        <f>Electives!C121</f>
        <v>Tie shoelaces</v>
      </c>
      <c r="O20" s="41" t="str">
        <f>IF(Electives!I121="E","E"," ")</f>
        <v> </v>
      </c>
    </row>
    <row r="21" spans="1:15" ht="12.75">
      <c r="A21" s="53" t="s">
        <v>261</v>
      </c>
      <c r="B21" s="63" t="str">
        <f>Achievements!I99</f>
        <v> </v>
      </c>
      <c r="D21" s="227"/>
      <c r="E21" s="41" t="str">
        <f>Achievements!$B24</f>
        <v>e.</v>
      </c>
      <c r="F21" s="9" t="str">
        <f>Achievements!$C24</f>
        <v>Raise flag</v>
      </c>
      <c r="G21" s="42" t="str">
        <f>IF(Achievements!I24="A","A"," ")</f>
        <v> </v>
      </c>
      <c r="I21" s="47" t="str">
        <f>Electives!B30</f>
        <v>a.</v>
      </c>
      <c r="J21" s="47" t="str">
        <f>Electives!C30</f>
        <v>Play pie-tin washer toss</v>
      </c>
      <c r="K21" s="41" t="str">
        <f>IF(Electives!I30="E","E"," ")</f>
        <v> </v>
      </c>
      <c r="M21" s="47" t="str">
        <f>Electives!B122</f>
        <v>c.</v>
      </c>
      <c r="N21" s="47" t="str">
        <f>Electives!C122</f>
        <v>Wrap and tie a package</v>
      </c>
      <c r="O21" s="41" t="str">
        <f>IF(Electives!I122="E","E"," ")</f>
        <v> </v>
      </c>
    </row>
    <row r="22" spans="1:15" ht="12.75">
      <c r="A22" s="53" t="s">
        <v>262</v>
      </c>
      <c r="B22" s="64" t="str">
        <f>Achievements!I114</f>
        <v> </v>
      </c>
      <c r="D22" s="227"/>
      <c r="E22" s="41" t="str">
        <f>Achievements!$B25</f>
        <v>f.</v>
      </c>
      <c r="F22" s="9" t="str">
        <f>Achievements!$C25</f>
        <v>Outdoor flag ceremony</v>
      </c>
      <c r="G22" s="42" t="str">
        <f>IF(Achievements!I25="A","A"," ")</f>
        <v> </v>
      </c>
      <c r="I22" s="47" t="str">
        <f>Electives!B31</f>
        <v>b.</v>
      </c>
      <c r="J22" s="47" t="str">
        <f>Electives!C31</f>
        <v>Play marble sharpshooter</v>
      </c>
      <c r="K22" s="41" t="str">
        <f>IF(Electives!I31="E","E"," ")</f>
        <v> </v>
      </c>
      <c r="M22" s="47" t="str">
        <f>Electives!B123</f>
        <v>d.</v>
      </c>
      <c r="N22" s="47" t="str">
        <f>Electives!C123</f>
        <v>Tie a stack of newspapers</v>
      </c>
      <c r="O22" s="41" t="str">
        <f>IF(Electives!I123="E","E"," ")</f>
        <v> </v>
      </c>
    </row>
    <row r="23" spans="1:15" ht="12.75">
      <c r="A23" s="54" t="s">
        <v>330</v>
      </c>
      <c r="B23" s="63" t="str">
        <f>IF(Electives!I8&gt;0,Electives!I8," ")</f>
        <v> </v>
      </c>
      <c r="D23" s="227"/>
      <c r="E23" s="41" t="str">
        <f>Achievements!$B26</f>
        <v>g.</v>
      </c>
      <c r="F23" s="9" t="str">
        <f>Achievements!$C26</f>
        <v>Fold US Flag</v>
      </c>
      <c r="G23" s="42" t="str">
        <f>IF(Achievements!I26="A","A"," ")</f>
        <v> </v>
      </c>
      <c r="I23" s="47" t="str">
        <f>Electives!B32</f>
        <v>c.</v>
      </c>
      <c r="J23" s="47" t="str">
        <f>Electives!C32</f>
        <v>Play ring toss</v>
      </c>
      <c r="K23" s="41" t="str">
        <f>IF(Electives!I32="E","E"," ")</f>
        <v> </v>
      </c>
      <c r="M23" s="47" t="str">
        <f>Electives!B124</f>
        <v>e.</v>
      </c>
      <c r="N23" s="47" t="str">
        <f>Electives!C124</f>
        <v>Tie two cords with overhand</v>
      </c>
      <c r="O23" s="41" t="str">
        <f>IF(Electives!I124="E","E"," ")</f>
        <v> </v>
      </c>
    </row>
    <row r="24" spans="4:15" ht="12.75">
      <c r="D24" s="44" t="str">
        <f>Achievements!$B28</f>
        <v>3. Keep Your Body Healthy</v>
      </c>
      <c r="E24" s="44"/>
      <c r="F24" s="44"/>
      <c r="G24" s="44"/>
      <c r="I24" s="47" t="str">
        <f>Electives!B33</f>
        <v>d.</v>
      </c>
      <c r="J24" s="47" t="str">
        <f>Electives!C33</f>
        <v>Play beanbag toss</v>
      </c>
      <c r="K24" s="41" t="str">
        <f>IF(Electives!I33="E","E"," ")</f>
        <v> </v>
      </c>
      <c r="M24" s="47" t="str">
        <f>Electives!B125</f>
        <v>f.</v>
      </c>
      <c r="N24" s="47" t="str">
        <f>Electives!C125</f>
        <v>Tie a necktie</v>
      </c>
      <c r="O24" s="41" t="str">
        <f>IF(Electives!I125="E","E"," ")</f>
        <v> </v>
      </c>
    </row>
    <row r="25" spans="4:15" ht="12.75" customHeight="1">
      <c r="D25" s="224" t="s">
        <v>316</v>
      </c>
      <c r="E25" s="41" t="str">
        <f>Achievements!$B29</f>
        <v>a.</v>
      </c>
      <c r="F25" s="9" t="str">
        <f>Achievements!$C29</f>
        <v>Track health habits</v>
      </c>
      <c r="G25" s="42" t="str">
        <f>IF(Achievements!I29="A","A"," ")</f>
        <v> </v>
      </c>
      <c r="I25" s="47" t="str">
        <f>Electives!B34</f>
        <v>e.</v>
      </c>
      <c r="J25" s="47" t="str">
        <f>Electives!C34</f>
        <v>Play a game of marbles</v>
      </c>
      <c r="K25" s="41" t="str">
        <f>IF(Electives!I34="E","E"," ")</f>
        <v> </v>
      </c>
      <c r="M25" s="47" t="str">
        <f>Electives!B126</f>
        <v>g.</v>
      </c>
      <c r="N25" s="47" t="str">
        <f>Electives!C126</f>
        <v>Wrap ends of a rope with tape</v>
      </c>
      <c r="O25" s="41" t="str">
        <f>IF(Electives!I126="E","E"," ")</f>
        <v> </v>
      </c>
    </row>
    <row r="26" spans="1:15" ht="12.75" customHeight="1">
      <c r="A26" s="57" t="s">
        <v>321</v>
      </c>
      <c r="B26" s="4"/>
      <c r="D26" s="225"/>
      <c r="E26" s="41" t="str">
        <f>Achievements!$B30</f>
        <v>b.</v>
      </c>
      <c r="F26" s="9" t="str">
        <f>Achievements!$C30</f>
        <v>Stop spread of colds</v>
      </c>
      <c r="G26" s="42" t="str">
        <f>IF(Achievements!I30="A","A"," ")</f>
        <v> </v>
      </c>
      <c r="I26" s="47" t="str">
        <f>Electives!B35</f>
        <v>f.</v>
      </c>
      <c r="J26" s="47" t="str">
        <f>Electives!C35</f>
        <v>Play large group game</v>
      </c>
      <c r="K26" s="41" t="str">
        <f>IF(Electives!I35="E","E"," ")</f>
        <v> </v>
      </c>
      <c r="M26" s="11" t="str">
        <f>Electives!B128</f>
        <v>18. Outdoor Adventure</v>
      </c>
      <c r="N26" s="11"/>
      <c r="O26" s="11"/>
    </row>
    <row r="27" spans="1:15" ht="12.75">
      <c r="A27" s="55" t="str">
        <f>Electives!B9</f>
        <v>1. It's a Secret</v>
      </c>
      <c r="B27" s="41" t="str">
        <f>IF(Electives!I14&gt;0,Electives!I14," ")</f>
        <v> </v>
      </c>
      <c r="D27" s="226"/>
      <c r="E27" s="41" t="str">
        <f>Achievements!$B31</f>
        <v>c.</v>
      </c>
      <c r="F27" s="9" t="str">
        <f>Achievements!$C31</f>
        <v>Cut on your finger</v>
      </c>
      <c r="G27" s="42" t="str">
        <f>IF(Achievements!I31="A","A"," ")</f>
        <v> </v>
      </c>
      <c r="I27" s="2" t="str">
        <f>Electives!B37</f>
        <v>5. Spare Time Fun</v>
      </c>
      <c r="J27" s="39"/>
      <c r="M27" s="47" t="str">
        <f>Electives!B129</f>
        <v>a.</v>
      </c>
      <c r="N27" s="47" t="str">
        <f>Electives!C129</f>
        <v>Plan &amp; hold family or den picnic</v>
      </c>
      <c r="O27" s="41" t="str">
        <f>IF(Electives!I129="E","E"," ")</f>
        <v> </v>
      </c>
    </row>
    <row r="28" spans="1:15" ht="12.75">
      <c r="A28" s="8" t="str">
        <f>Electives!B15</f>
        <v>2. Be an Actor</v>
      </c>
      <c r="B28" s="41" t="str">
        <f>IF(Electives!I21&gt;0,Electives!I21," ")</f>
        <v> </v>
      </c>
      <c r="D28" s="44" t="str">
        <f>Achievements!$B33</f>
        <v>4. Know Your Home and Community</v>
      </c>
      <c r="E28" s="44"/>
      <c r="F28" s="44"/>
      <c r="G28" s="44"/>
      <c r="I28" s="47" t="str">
        <f>Electives!B38</f>
        <v>a.</v>
      </c>
      <c r="J28" s="47" t="str">
        <f>Electives!C38</f>
        <v>Kite flying safety rules</v>
      </c>
      <c r="K28" s="41" t="str">
        <f>IF(Electives!I38="E","E"," ")</f>
        <v> </v>
      </c>
      <c r="M28" s="47" t="str">
        <f>Electives!B130</f>
        <v>b.</v>
      </c>
      <c r="N28" s="47" t="str">
        <f>Electives!C130</f>
        <v>Plan &amp; run family or den outing</v>
      </c>
      <c r="O28" s="41" t="str">
        <f>IF(Electives!I130="E","E"," ")</f>
        <v> </v>
      </c>
    </row>
    <row r="29" spans="1:15" ht="12.75" customHeight="1">
      <c r="A29" s="8" t="str">
        <f>Electives!B22</f>
        <v>3. Make it Yourself</v>
      </c>
      <c r="B29" s="65" t="str">
        <f>IF(Electives!I28&gt;0,Electives!I28," ")</f>
        <v> </v>
      </c>
      <c r="D29" s="224" t="s">
        <v>316</v>
      </c>
      <c r="E29" s="42" t="str">
        <f>Achievements!$B34</f>
        <v>a.</v>
      </c>
      <c r="F29" s="43" t="str">
        <f>Achievements!$C34</f>
        <v>Emergency Numbers</v>
      </c>
      <c r="G29" s="42" t="str">
        <f>IF(Achievements!I34="A","A"," ")</f>
        <v> </v>
      </c>
      <c r="I29" s="47" t="str">
        <f>Electives!B39</f>
        <v>b.</v>
      </c>
      <c r="J29" s="47" t="str">
        <f>Electives!C39</f>
        <v>Make &amp; fly a paper bag kite</v>
      </c>
      <c r="K29" s="41" t="str">
        <f>IF(Electives!I39="E","E"," ")</f>
        <v> </v>
      </c>
      <c r="M29" s="47" t="str">
        <f>Electives!B131</f>
        <v>c.</v>
      </c>
      <c r="N29" s="47" t="str">
        <f>Electives!C131</f>
        <v>Play &amp; lay a treasure hunt</v>
      </c>
      <c r="O29" s="41" t="str">
        <f>IF(Electives!I131="E","E"," ")</f>
        <v> </v>
      </c>
    </row>
    <row r="30" spans="1:15" ht="12.75" customHeight="1">
      <c r="A30" s="8" t="str">
        <f>Electives!B29</f>
        <v>4. Play a Game</v>
      </c>
      <c r="B30" s="41" t="str">
        <f>IF(Electives!I36&gt;0,Electives!I36," ")</f>
        <v> </v>
      </c>
      <c r="D30" s="225"/>
      <c r="E30" s="41" t="str">
        <f>Achievements!$B35</f>
        <v>b.</v>
      </c>
      <c r="F30" s="9" t="str">
        <f>Achievements!$C35</f>
        <v>Stranger at door</v>
      </c>
      <c r="G30" s="42" t="str">
        <f>IF(Achievements!I35="A","A"," ")</f>
        <v> </v>
      </c>
      <c r="I30" s="47" t="str">
        <f>Electives!B40</f>
        <v>c.</v>
      </c>
      <c r="J30" s="47" t="str">
        <f>Electives!C40</f>
        <v>Make &amp; fly a two-stick kite</v>
      </c>
      <c r="K30" s="41" t="str">
        <f>IF(Electives!I40="E","E"," ")</f>
        <v> </v>
      </c>
      <c r="M30" s="47" t="str">
        <f>Electives!B132</f>
        <v>d.</v>
      </c>
      <c r="N30" s="47" t="str">
        <f>Electives!C132</f>
        <v>Plan &amp; lay out obstacle race</v>
      </c>
      <c r="O30" s="41" t="str">
        <f>IF(Electives!I132="E","E"," ")</f>
        <v> </v>
      </c>
    </row>
    <row r="31" spans="1:15" ht="12.75">
      <c r="A31" s="8" t="str">
        <f>Electives!B37</f>
        <v>5. Spare Time Fun</v>
      </c>
      <c r="B31" s="41" t="str">
        <f>IF(Electives!I47&gt;0,Electives!I47," ")</f>
        <v> </v>
      </c>
      <c r="D31" s="225"/>
      <c r="E31" s="41" t="str">
        <f>Achievements!$B36</f>
        <v>c.</v>
      </c>
      <c r="F31" s="9" t="str">
        <f>Achievements!$C36</f>
        <v>Phone etiquette</v>
      </c>
      <c r="G31" s="42" t="str">
        <f>IF(Achievements!I36="A","A"," ")</f>
        <v> </v>
      </c>
      <c r="I31" s="47" t="str">
        <f>Electives!B41</f>
        <v>d.</v>
      </c>
      <c r="J31" s="47" t="str">
        <f>Electives!C41</f>
        <v>Make &amp; fly a three-stick kite</v>
      </c>
      <c r="K31" s="41" t="str">
        <f>IF(Electives!I41="E","E"," ")</f>
        <v> </v>
      </c>
      <c r="M31" s="47" t="str">
        <f>Electives!B133</f>
        <v>e.</v>
      </c>
      <c r="N31" s="47" t="str">
        <f>Electives!C133</f>
        <v>Plan &amp; lay out adventure trail</v>
      </c>
      <c r="O31" s="41" t="str">
        <f>IF(Electives!I133="E","E"," ")</f>
        <v> </v>
      </c>
    </row>
    <row r="32" spans="1:15" ht="12.75">
      <c r="A32" s="8" t="str">
        <f>Electives!B48</f>
        <v>6. Books, Books, Books</v>
      </c>
      <c r="B32" s="41" t="str">
        <f>IF(Electives!I52&gt;0,Electives!I52," ")</f>
        <v> </v>
      </c>
      <c r="D32" s="225"/>
      <c r="E32" s="41" t="str">
        <f>Achievements!$B37</f>
        <v>d.</v>
      </c>
      <c r="F32" s="9" t="str">
        <f>Achievements!$C37</f>
        <v>Leaving home rules</v>
      </c>
      <c r="G32" s="42" t="str">
        <f>IF(Achievements!I37="A","A"," ")</f>
        <v> </v>
      </c>
      <c r="I32" s="47" t="str">
        <f>Electives!B42</f>
        <v>e.</v>
      </c>
      <c r="J32" s="47" t="str">
        <f>Electives!C42</f>
        <v>Make and use a kite reel</v>
      </c>
      <c r="K32" s="41" t="str">
        <f>IF(Electives!I42="E","E"," ")</f>
        <v> </v>
      </c>
      <c r="M32" s="47" t="str">
        <f>Electives!B134</f>
        <v>f.</v>
      </c>
      <c r="N32" s="47" t="str">
        <f>Electives!C134</f>
        <v>Two summertime pack events</v>
      </c>
      <c r="O32" s="41" t="str">
        <f>IF(Electives!I134="E","E"," ")</f>
        <v> </v>
      </c>
    </row>
    <row r="33" spans="1:15" ht="12.75">
      <c r="A33" s="8" t="str">
        <f>Electives!B53</f>
        <v>7. Foot Power</v>
      </c>
      <c r="B33" s="41" t="str">
        <f>IF(Electives!I57&gt;0,Electives!I57," ")</f>
        <v> </v>
      </c>
      <c r="D33" s="225"/>
      <c r="E33" s="41" t="str">
        <f>Achievements!$B38</f>
        <v>e.</v>
      </c>
      <c r="F33" s="9" t="str">
        <f>Achievements!$C38</f>
        <v>Household jobs and resp.</v>
      </c>
      <c r="G33" s="42" t="str">
        <f>IF(Achievements!I38="A","A"," ")</f>
        <v> </v>
      </c>
      <c r="I33" s="47" t="str">
        <f>Electives!B43</f>
        <v>f.</v>
      </c>
      <c r="J33" s="47" t="str">
        <f>Electives!C43</f>
        <v>Make rubber-band boat</v>
      </c>
      <c r="K33" s="41" t="str">
        <f>IF(Electives!I43="E","E"," ")</f>
        <v> </v>
      </c>
      <c r="M33" s="47" t="str">
        <f>Electives!B135</f>
        <v>g.</v>
      </c>
      <c r="N33" s="47" t="str">
        <f>Electives!C135</f>
        <v>Point out poisonous plants</v>
      </c>
      <c r="O33" s="41" t="str">
        <f>IF(Electives!I135="E","E"," ")</f>
        <v> </v>
      </c>
    </row>
    <row r="34" spans="1:15" ht="12.75">
      <c r="A34" s="8" t="str">
        <f>Electives!B58</f>
        <v>8. Machine Power</v>
      </c>
      <c r="B34" s="41" t="str">
        <f>IF(Electives!I63&gt;0,Electives!I63," ")</f>
        <v> </v>
      </c>
      <c r="D34" s="226"/>
      <c r="E34" s="41" t="str">
        <f>Achievements!$B39</f>
        <v>f.</v>
      </c>
      <c r="F34" s="9" t="str">
        <f>Achievements!$C39</f>
        <v>Visit important place</v>
      </c>
      <c r="G34" s="42" t="str">
        <f>IF(Achievements!I39="A","A"," ")</f>
        <v> </v>
      </c>
      <c r="I34" s="47" t="str">
        <f>Electives!B44</f>
        <v>g.</v>
      </c>
      <c r="J34" s="47" t="str">
        <f>Electives!C44</f>
        <v>Make boat, plane, train, etc.</v>
      </c>
      <c r="K34" s="41" t="str">
        <f>IF(Electives!I44="E","E"," ")</f>
        <v> </v>
      </c>
      <c r="M34" s="11" t="str">
        <f>Electives!B137</f>
        <v>19. Fishing</v>
      </c>
      <c r="N34" s="11"/>
      <c r="O34" s="11"/>
    </row>
    <row r="35" spans="1:15" ht="12.75">
      <c r="A35" s="8" t="str">
        <f>Electives!B64</f>
        <v>9. Let's Have a Party</v>
      </c>
      <c r="B35" s="41" t="str">
        <f>IF(Electives!I68&gt;0,Electives!I68," ")</f>
        <v> </v>
      </c>
      <c r="D35" s="38" t="str">
        <f>Achievements!$B41</f>
        <v>5. Tools for Fixing and Building </v>
      </c>
      <c r="E35" s="38"/>
      <c r="F35" s="38"/>
      <c r="G35" s="38"/>
      <c r="I35" s="47" t="str">
        <f>Electives!B45</f>
        <v>h.</v>
      </c>
      <c r="J35" s="47" t="str">
        <f>Electives!C45</f>
        <v>Make boat, plane, train, etc.</v>
      </c>
      <c r="K35" s="41" t="str">
        <f>IF(Electives!I45="E","E"," ")</f>
        <v> </v>
      </c>
      <c r="M35" s="47" t="str">
        <f>Electives!B138</f>
        <v>a.</v>
      </c>
      <c r="N35" s="47" t="str">
        <f>Electives!C138</f>
        <v>Identify 5 fish</v>
      </c>
      <c r="O35" s="41" t="str">
        <f>IF(Electives!I138="E","E"," ")</f>
        <v> </v>
      </c>
    </row>
    <row r="36" spans="1:15" ht="12.75" customHeight="1">
      <c r="A36" s="8" t="str">
        <f>Electives!B69</f>
        <v>10 American Indian Lore</v>
      </c>
      <c r="B36" s="41" t="str">
        <f>IF(Electives!I76&gt;0,Electives!I76," ")</f>
        <v> </v>
      </c>
      <c r="D36" s="224" t="s">
        <v>316</v>
      </c>
      <c r="E36" s="41" t="str">
        <f>Achievements!$B42</f>
        <v>a.</v>
      </c>
      <c r="F36" s="9" t="str">
        <f>Achievements!$C42</f>
        <v>Name seven tools</v>
      </c>
      <c r="G36" s="41" t="str">
        <f>IF(Achievements!I42="A","A"," ")</f>
        <v> </v>
      </c>
      <c r="I36" s="47" t="str">
        <f>Electives!B46</f>
        <v>i.</v>
      </c>
      <c r="J36" s="47" t="str">
        <f>Electives!C46</f>
        <v>Make boat, plane, train, etc.</v>
      </c>
      <c r="K36" s="41" t="str">
        <f>IF(Electives!I46="E","E"," ")</f>
        <v> </v>
      </c>
      <c r="M36" s="47" t="str">
        <f>Electives!B139</f>
        <v>b.</v>
      </c>
      <c r="N36" s="47" t="str">
        <f>Electives!C139</f>
        <v>Rig a pole with line and hook</v>
      </c>
      <c r="O36" s="41" t="str">
        <f>IF(Electives!I139="E","E"," ")</f>
        <v> </v>
      </c>
    </row>
    <row r="37" spans="1:15" ht="12.75" customHeight="1">
      <c r="A37" s="8" t="str">
        <f>Electives!B77</f>
        <v>11. Sing-Along</v>
      </c>
      <c r="B37" s="41" t="str">
        <f>IF(Electives!I84&gt;0,Electives!I84," ")</f>
        <v> </v>
      </c>
      <c r="D37" s="225"/>
      <c r="E37" s="41" t="str">
        <f>Achievements!$B43</f>
        <v>b.</v>
      </c>
      <c r="F37" s="9" t="str">
        <f>Achievements!$C43</f>
        <v>Use plyers</v>
      </c>
      <c r="G37" s="41" t="str">
        <f>IF(Achievements!I43="A","A"," ")</f>
        <v> </v>
      </c>
      <c r="I37" s="2" t="str">
        <f>Electives!B48</f>
        <v>6. Books, Books, Books</v>
      </c>
      <c r="J37" s="39"/>
      <c r="M37" s="47" t="str">
        <f>Electives!B140</f>
        <v>c.</v>
      </c>
      <c r="N37" s="47" t="str">
        <f>Electives!C140</f>
        <v>Bait your hook &amp; fish</v>
      </c>
      <c r="O37" s="41" t="str">
        <f>IF(Electives!I140="E","E"," ")</f>
        <v> </v>
      </c>
    </row>
    <row r="38" spans="1:15" ht="12.75">
      <c r="A38" s="8" t="str">
        <f>Electives!B85</f>
        <v>12. Be an Artist</v>
      </c>
      <c r="B38" s="41" t="str">
        <f>IF(Electives!I92&gt;0,Electives!I92," ")</f>
        <v> </v>
      </c>
      <c r="D38" s="225"/>
      <c r="E38" s="41" t="str">
        <f>Achievements!$B44</f>
        <v>c.</v>
      </c>
      <c r="F38" s="9" t="str">
        <f>Achievements!$C44</f>
        <v>Screws and screwdrivers</v>
      </c>
      <c r="G38" s="41" t="str">
        <f>IF(Achievements!I44="A","A"," ")</f>
        <v> </v>
      </c>
      <c r="I38" s="47" t="str">
        <f>Electives!B49</f>
        <v>a.</v>
      </c>
      <c r="J38" s="47" t="str">
        <f>Electives!C49</f>
        <v>Visit library. Get library card</v>
      </c>
      <c r="K38" s="41" t="str">
        <f>IF(Electives!I49="E","E"," ")</f>
        <v> </v>
      </c>
      <c r="M38" s="47" t="str">
        <f>Electives!B141</f>
        <v>d.</v>
      </c>
      <c r="N38" s="47" t="str">
        <f>Electives!C141</f>
        <v>Know rules of safe fishing</v>
      </c>
      <c r="O38" s="41" t="str">
        <f>IF(Electives!I141="E","E"," ")</f>
        <v> </v>
      </c>
    </row>
    <row r="39" spans="1:15" ht="12.75">
      <c r="A39" s="8" t="str">
        <f>Electives!B93</f>
        <v>13. Birds</v>
      </c>
      <c r="B39" s="41" t="str">
        <f>IF(Electives!I100&gt;0,Electives!I100," ")</f>
        <v> </v>
      </c>
      <c r="D39" s="225"/>
      <c r="E39" s="41" t="str">
        <f>Achievements!$B45</f>
        <v>d.</v>
      </c>
      <c r="F39" s="9" t="str">
        <f>Achievements!$C45</f>
        <v>Use a hammer</v>
      </c>
      <c r="G39" s="41" t="str">
        <f>IF(Achievements!I45="A","A"," ")</f>
        <v> </v>
      </c>
      <c r="I39" s="47" t="str">
        <f>Electives!B50</f>
        <v>b.</v>
      </c>
      <c r="J39" s="47" t="str">
        <f>Electives!C50</f>
        <v>Choose a book and read it</v>
      </c>
      <c r="K39" s="41" t="str">
        <f>IF(Electives!I50="E","E"," ")</f>
        <v> </v>
      </c>
      <c r="M39" s="47" t="str">
        <f>Electives!B142</f>
        <v>e.</v>
      </c>
      <c r="N39" s="47" t="str">
        <f>Electives!C142</f>
        <v>Tell about fishing laws in area</v>
      </c>
      <c r="O39" s="41" t="str">
        <f>IF(Electives!I142="E","E"," ")</f>
        <v> </v>
      </c>
    </row>
    <row r="40" spans="1:15" ht="12.75">
      <c r="A40" s="8" t="str">
        <f>Electives!B101</f>
        <v>14. Pets</v>
      </c>
      <c r="B40" s="41" t="str">
        <f>IF(Electives!I106&gt;0,Electives!I106," ")</f>
        <v> </v>
      </c>
      <c r="D40" s="226"/>
      <c r="E40" s="41" t="str">
        <f>Achievements!$B46</f>
        <v>e.</v>
      </c>
      <c r="F40" s="9" t="str">
        <f>Achievements!$C46</f>
        <v>Make something useful</v>
      </c>
      <c r="G40" s="41" t="str">
        <f>IF(Achievements!I46="A","A"," ")</f>
        <v> </v>
      </c>
      <c r="I40" s="47" t="str">
        <f>Electives!B51</f>
        <v>c.</v>
      </c>
      <c r="J40" s="47" t="str">
        <f>Electives!C51</f>
        <v>Make a book cover for a book</v>
      </c>
      <c r="K40" s="41" t="str">
        <f>IF(Electives!I51="E","E"," ")</f>
        <v> </v>
      </c>
      <c r="M40" s="47" t="str">
        <f>Electives!B143</f>
        <v>f.</v>
      </c>
      <c r="N40" s="47" t="str">
        <f>Electives!C143</f>
        <v>Show how to use a rod &amp; reel</v>
      </c>
      <c r="O40" s="41" t="str">
        <f>IF(Electives!I143="E","E"," ")</f>
        <v> </v>
      </c>
    </row>
    <row r="41" spans="1:15" ht="12.75">
      <c r="A41" s="8" t="str">
        <f>Electives!B107</f>
        <v>15. Grow Something</v>
      </c>
      <c r="B41" s="41" t="str">
        <f>IF(Electives!I113&gt;0,Electives!I113," ")</f>
        <v> </v>
      </c>
      <c r="D41" s="38" t="str">
        <f>Achievements!$B48</f>
        <v>6. Start a Collection</v>
      </c>
      <c r="E41" s="38"/>
      <c r="F41" s="38"/>
      <c r="G41" s="38"/>
      <c r="I41" s="2" t="str">
        <f>Electives!B53</f>
        <v>7. Foot Power</v>
      </c>
      <c r="J41" s="39"/>
      <c r="M41" s="11" t="str">
        <f>Electives!B145</f>
        <v>20. Sports</v>
      </c>
      <c r="N41" s="11"/>
      <c r="O41" s="11"/>
    </row>
    <row r="42" spans="1:15" ht="12.75" customHeight="1">
      <c r="A42" s="8" t="str">
        <f>Electives!B114</f>
        <v>16. Family Alert</v>
      </c>
      <c r="B42" s="41" t="str">
        <f>IF(Electives!I118&gt;0,Electives!I118," ")</f>
        <v> </v>
      </c>
      <c r="D42" s="224" t="s">
        <v>316</v>
      </c>
      <c r="E42" s="45" t="str">
        <f>Achievements!$B49</f>
        <v>a.</v>
      </c>
      <c r="F42" s="9" t="str">
        <f>Achievements!$C49</f>
        <v>CC Positive Attitude - Know</v>
      </c>
      <c r="G42" s="41" t="str">
        <f>IF(Achievements!I49="A","A"," ")</f>
        <v> </v>
      </c>
      <c r="I42" s="47" t="str">
        <f>Electives!B54</f>
        <v>a.</v>
      </c>
      <c r="J42" s="47" t="str">
        <f>Electives!C54</f>
        <v>Learn to walk on stilts</v>
      </c>
      <c r="K42" s="41" t="str">
        <f>IF(Electives!I54="E","E"," ")</f>
        <v> </v>
      </c>
      <c r="M42" s="47" t="str">
        <f>Electives!B146</f>
        <v>a.</v>
      </c>
      <c r="N42" s="47" t="str">
        <f>Electives!C146</f>
        <v>Play tennis, tab.tennis, or bdm.</v>
      </c>
      <c r="O42" s="41" t="str">
        <f>IF(Electives!I146="E","E"," ")</f>
        <v> </v>
      </c>
    </row>
    <row r="43" spans="1:15" ht="12.75" customHeight="1">
      <c r="A43" s="8" t="str">
        <f>Electives!B119</f>
        <v>17. Tie It Right</v>
      </c>
      <c r="B43" s="41" t="str">
        <f>IF(Electives!I127&gt;0,Electives!I127," ")</f>
        <v> </v>
      </c>
      <c r="D43" s="225"/>
      <c r="E43" s="46"/>
      <c r="F43" s="9" t="str">
        <f>Achievements!$C50</f>
        <v>CC Positive Attitude - Commit</v>
      </c>
      <c r="G43" s="41" t="str">
        <f>IF(Achievements!I50="A","A"," ")</f>
        <v> </v>
      </c>
      <c r="I43" s="47" t="str">
        <f>Electives!B55</f>
        <v>b.</v>
      </c>
      <c r="J43" s="47" t="str">
        <f>Electives!C55</f>
        <v>Make puddle jumpers &amp; walk</v>
      </c>
      <c r="K43" s="41" t="str">
        <f>IF(Electives!I55="E","E"," ")</f>
        <v> </v>
      </c>
      <c r="M43" s="47" t="str">
        <f>Electives!B147</f>
        <v>b.</v>
      </c>
      <c r="N43" s="47" t="str">
        <f>Electives!C147</f>
        <v>Know boating safety rules</v>
      </c>
      <c r="O43" s="41" t="str">
        <f>IF(Electives!I147="E","E"," ")</f>
        <v> </v>
      </c>
    </row>
    <row r="44" spans="1:15" ht="12.75">
      <c r="A44" s="8" t="str">
        <f>Electives!B128</f>
        <v>18. Outdoor Adventure</v>
      </c>
      <c r="B44" s="41" t="str">
        <f>IF(Electives!I136&gt;0,Electives!I136," ")</f>
        <v> </v>
      </c>
      <c r="D44" s="225"/>
      <c r="E44" s="42"/>
      <c r="F44" s="9" t="str">
        <f>Achievements!$C51</f>
        <v>CC Positive Attitude - Practice</v>
      </c>
      <c r="G44" s="41" t="str">
        <f>IF(Achievements!I51="A","A"," ")</f>
        <v> </v>
      </c>
      <c r="I44" s="47" t="str">
        <f>Electives!B56</f>
        <v>c.</v>
      </c>
      <c r="J44" s="47" t="str">
        <f>Electives!C56</f>
        <v>Make foot racers and use</v>
      </c>
      <c r="K44" s="41" t="str">
        <f>IF(Electives!I56="E","E"," ")</f>
        <v> </v>
      </c>
      <c r="M44" s="47" t="str">
        <f>Electives!B148</f>
        <v>c.</v>
      </c>
      <c r="N44" s="47" t="str">
        <f>Electives!C148</f>
        <v>Earn Archery belt loop</v>
      </c>
      <c r="O44" s="41" t="str">
        <f>IF(Electives!I148="E","E"," ")</f>
        <v> </v>
      </c>
    </row>
    <row r="45" spans="1:15" ht="12.75">
      <c r="A45" s="8" t="str">
        <f>Electives!B137</f>
        <v>19. Fishing</v>
      </c>
      <c r="B45" s="41" t="str">
        <f>IF(Electives!I144&gt;0,Electives!I144," ")</f>
        <v> </v>
      </c>
      <c r="D45" s="225"/>
      <c r="E45" s="41" t="str">
        <f>Achievements!$B52</f>
        <v>b.</v>
      </c>
      <c r="F45" s="9" t="str">
        <f>Achievements!$C52</f>
        <v>Collect ten things</v>
      </c>
      <c r="G45" s="41" t="str">
        <f>IF(Achievements!I52="A","A"," ")</f>
        <v> </v>
      </c>
      <c r="I45" s="2" t="str">
        <f>Electives!B58</f>
        <v>8. Machine Power</v>
      </c>
      <c r="J45" s="39"/>
      <c r="M45" s="47" t="str">
        <f>Electives!B149</f>
        <v>d.</v>
      </c>
      <c r="N45" s="47" t="str">
        <f>Electives!C149</f>
        <v>Safety and courtesy for skiing</v>
      </c>
      <c r="O45" s="41" t="str">
        <f>IF(Electives!I149="E","E"," ")</f>
        <v> </v>
      </c>
    </row>
    <row r="46" spans="1:15" ht="12.75">
      <c r="A46" s="8" t="str">
        <f>Electives!B145</f>
        <v>20. Sports</v>
      </c>
      <c r="B46" s="41" t="str">
        <f>IF(Electives!I161&gt;0,Electives!I161," ")</f>
        <v> </v>
      </c>
      <c r="D46" s="226"/>
      <c r="E46" s="41" t="str">
        <f>Achievements!$B53</f>
        <v>c.</v>
      </c>
      <c r="F46" s="9" t="str">
        <f>Achievements!$C53</f>
        <v>Show and explain collection</v>
      </c>
      <c r="G46" s="41" t="str">
        <f>IF(Achievements!I53="A","A"," ")</f>
        <v> </v>
      </c>
      <c r="I46" s="47" t="str">
        <f>Electives!B59</f>
        <v>a.</v>
      </c>
      <c r="J46" s="47" t="str">
        <f>Electives!C59</f>
        <v>Name 10 kinds of trucks</v>
      </c>
      <c r="K46" s="41" t="str">
        <f>IF(Electives!I59="E","E"," ")</f>
        <v> </v>
      </c>
      <c r="M46" s="47" t="str">
        <f>Electives!B150</f>
        <v>e.</v>
      </c>
      <c r="N46" s="47" t="str">
        <f>Electives!C150</f>
        <v>Go ice skating</v>
      </c>
      <c r="O46" s="41" t="str">
        <f>IF(Electives!I150="E","E"," ")</f>
        <v> </v>
      </c>
    </row>
    <row r="47" spans="1:15" ht="12.75">
      <c r="A47" s="8" t="str">
        <f>Electives!B162</f>
        <v>21. Computers</v>
      </c>
      <c r="B47" s="41" t="str">
        <f>IF(Electives!I166&gt;0,Electives!I166," ")</f>
        <v> </v>
      </c>
      <c r="D47" s="38" t="str">
        <f>Achievements!$B55</f>
        <v>7. Your Living World</v>
      </c>
      <c r="E47" s="38"/>
      <c r="F47" s="38"/>
      <c r="G47" s="36"/>
      <c r="I47" s="47" t="str">
        <f>Electives!B60</f>
        <v>b.</v>
      </c>
      <c r="J47" s="47" t="str">
        <f>Electives!C60</f>
        <v>Job using wheel &amp; axle</v>
      </c>
      <c r="K47" s="41" t="str">
        <f>IF(Electives!I60="E","E"," ")</f>
        <v> </v>
      </c>
      <c r="M47" s="47" t="str">
        <f>Electives!B151</f>
        <v>f.</v>
      </c>
      <c r="N47" s="47" t="str">
        <f>Electives!C151</f>
        <v>Go roller skating</v>
      </c>
      <c r="O47" s="41" t="str">
        <f>IF(Electives!I151="E","E"," ")</f>
        <v> </v>
      </c>
    </row>
    <row r="48" spans="1:15" ht="12.75" customHeight="1">
      <c r="A48" s="8" t="str">
        <f>Electives!B167</f>
        <v>22. Say It Right</v>
      </c>
      <c r="B48" s="41" t="str">
        <f>IF(Electives!I173&gt;0,Electives!I173," ")</f>
        <v> </v>
      </c>
      <c r="D48" s="224" t="s">
        <v>316</v>
      </c>
      <c r="E48" s="45" t="str">
        <f>Achievements!$B56</f>
        <v>a.</v>
      </c>
      <c r="F48" s="9" t="str">
        <f>Achievements!$C56</f>
        <v>CC Respect - Know</v>
      </c>
      <c r="G48" s="41" t="str">
        <f>IF(Achievements!I56="A","A"," ")</f>
        <v> </v>
      </c>
      <c r="I48" s="47" t="str">
        <f>Electives!B61</f>
        <v>c.</v>
      </c>
      <c r="J48" s="47" t="str">
        <f>Electives!C61</f>
        <v>Show how to use a pulley</v>
      </c>
      <c r="K48" s="41" t="str">
        <f>IF(Electives!I61="E","E"," ")</f>
        <v> </v>
      </c>
      <c r="M48" s="47" t="str">
        <f>Electives!B152</f>
        <v>g.</v>
      </c>
      <c r="N48" s="47" t="str">
        <f>Electives!C152</f>
        <v>Go bowling</v>
      </c>
      <c r="O48" s="41" t="str">
        <f>IF(Electives!I152="E","E"," ")</f>
        <v> </v>
      </c>
    </row>
    <row r="49" spans="1:15" ht="12.75" customHeight="1">
      <c r="A49" s="56" t="str">
        <f>Electives!B174</f>
        <v>23. Let's Go Camping</v>
      </c>
      <c r="B49" s="41" t="str">
        <f>IF(Electives!I183&gt;0,Electives!I183," ")</f>
        <v> </v>
      </c>
      <c r="D49" s="225"/>
      <c r="E49" s="46"/>
      <c r="F49" s="9" t="str">
        <f>Achievements!$C57</f>
        <v>CC Respect - Commit</v>
      </c>
      <c r="G49" s="41" t="str">
        <f>IF(Achievements!I57="A","A"," ")</f>
        <v> </v>
      </c>
      <c r="I49" s="47" t="str">
        <f>Electives!B62</f>
        <v>d.</v>
      </c>
      <c r="J49" s="47" t="str">
        <f>Electives!C62</f>
        <v>Make and use a windlass</v>
      </c>
      <c r="K49" s="41" t="str">
        <f>IF(Electives!I62="E","E"," ")</f>
        <v> </v>
      </c>
      <c r="M49" s="47" t="str">
        <f>Electives!B153</f>
        <v>h.</v>
      </c>
      <c r="N49" s="47" t="str">
        <f>Electives!C153</f>
        <v>Track sprinter's start</v>
      </c>
      <c r="O49" s="41" t="str">
        <f>IF(Electives!I153="E","E"," ")</f>
        <v> </v>
      </c>
    </row>
    <row r="50" spans="4:15" ht="12.75">
      <c r="D50" s="225"/>
      <c r="E50" s="42"/>
      <c r="F50" s="9" t="str">
        <f>Achievements!$C58</f>
        <v>CC Respect - Practice</v>
      </c>
      <c r="G50" s="41" t="str">
        <f>IF(Achievements!I58="A","A"," ")</f>
        <v> </v>
      </c>
      <c r="I50" s="2" t="str">
        <f>Electives!B64</f>
        <v>9. Let's Have a Party</v>
      </c>
      <c r="J50" s="39"/>
      <c r="M50" s="47" t="str">
        <f>Electives!B154</f>
        <v>i.</v>
      </c>
      <c r="N50" s="47" t="str">
        <f>Electives!C154</f>
        <v>Standing long jump</v>
      </c>
      <c r="O50" s="41" t="str">
        <f>IF(Electives!I154="E","E"," ")</f>
        <v> </v>
      </c>
    </row>
    <row r="51" spans="4:15" ht="12.75">
      <c r="D51" s="225"/>
      <c r="E51" s="41" t="str">
        <f>Achievements!$B59</f>
        <v>b.</v>
      </c>
      <c r="F51" s="9" t="str">
        <f>Achievements!$C59</f>
        <v>Find out about polution</v>
      </c>
      <c r="G51" s="41" t="str">
        <f>IF(Achievements!I59="A","A"," ")</f>
        <v> </v>
      </c>
      <c r="I51" s="47" t="str">
        <f>Electives!B65</f>
        <v>a.</v>
      </c>
      <c r="J51" s="47" t="str">
        <f>Electives!C65</f>
        <v>Help with a home or den party</v>
      </c>
      <c r="K51" s="41" t="str">
        <f>IF(Electives!I65="E","E"," ")</f>
        <v> </v>
      </c>
      <c r="M51" s="47" t="str">
        <f>Electives!B155</f>
        <v>j.</v>
      </c>
      <c r="N51" s="47" t="str">
        <f>Electives!C155</f>
        <v>Play in a flag football game</v>
      </c>
      <c r="O51" s="41" t="str">
        <f>IF(Electives!I155="E","E"," ")</f>
        <v> </v>
      </c>
    </row>
    <row r="52" spans="4:15" ht="12.75">
      <c r="D52" s="225"/>
      <c r="E52" s="41" t="str">
        <f>Achievements!$B60</f>
        <v>c.</v>
      </c>
      <c r="F52" s="9" t="str">
        <f>Achievements!$C60</f>
        <v>Find out about recycling</v>
      </c>
      <c r="G52" s="41" t="str">
        <f>IF(Achievements!I60="A","A"," ")</f>
        <v> </v>
      </c>
      <c r="I52" s="47" t="str">
        <f>Electives!B66</f>
        <v>b.</v>
      </c>
      <c r="J52" s="47" t="str">
        <f>Electives!C66</f>
        <v>Make a gift or toy and give it</v>
      </c>
      <c r="K52" s="41" t="str">
        <f>IF(Electives!I66="E","E"," ")</f>
        <v> </v>
      </c>
      <c r="M52" s="47" t="str">
        <f>Electives!B156</f>
        <v>k.</v>
      </c>
      <c r="N52" s="47" t="str">
        <f>Electives!C156</f>
        <v>Play in a soccer game</v>
      </c>
      <c r="O52" s="41" t="str">
        <f>IF(Electives!I156="E","E"," ")</f>
        <v> </v>
      </c>
    </row>
    <row r="53" spans="4:15" ht="12.75">
      <c r="D53" s="225"/>
      <c r="E53" s="41" t="str">
        <f>Achievements!$B61</f>
        <v>d.</v>
      </c>
      <c r="F53" s="9" t="str">
        <f>Achievements!$C61</f>
        <v>Pick up litter</v>
      </c>
      <c r="G53" s="41" t="str">
        <f>IF(Achievements!I61="A","A"," ")</f>
        <v> </v>
      </c>
      <c r="I53" s="47" t="str">
        <f>Electives!B67</f>
        <v>c.</v>
      </c>
      <c r="J53" s="47" t="str">
        <f>Electives!C67</f>
        <v>Make a gift or toy and give it</v>
      </c>
      <c r="K53" s="41" t="str">
        <f>IF(Electives!I67="E","E"," ")</f>
        <v> </v>
      </c>
      <c r="M53" s="47" t="str">
        <f>Electives!B157</f>
        <v>l.</v>
      </c>
      <c r="N53" s="47" t="str">
        <f>Electives!C157</f>
        <v>Play in a baseball or softball</v>
      </c>
      <c r="O53" s="41" t="str">
        <f>IF(Electives!I157="E","E"," ")</f>
        <v> </v>
      </c>
    </row>
    <row r="54" spans="4:15" ht="12.75">
      <c r="D54" s="225"/>
      <c r="E54" s="41" t="str">
        <f>Achievements!$B62</f>
        <v>e.</v>
      </c>
      <c r="F54" s="9" t="str">
        <f>Achievements!$C62</f>
        <v>Three stories about ecology</v>
      </c>
      <c r="G54" s="41" t="str">
        <f>IF(Achievements!I62="A","A"," ")</f>
        <v> </v>
      </c>
      <c r="I54" s="2" t="str">
        <f>Electives!B69</f>
        <v>10 American Indian Lore</v>
      </c>
      <c r="J54" s="39"/>
      <c r="M54" s="47" t="str">
        <f>Electives!B158</f>
        <v>m.</v>
      </c>
      <c r="N54" s="47" t="str">
        <f>Electives!C158</f>
        <v>Play in a basketball</v>
      </c>
      <c r="O54" s="41" t="str">
        <f>IF(Electives!I158="E","E"," ")</f>
        <v> </v>
      </c>
    </row>
    <row r="55" spans="4:15" ht="12.75">
      <c r="D55" s="226"/>
      <c r="E55" s="41" t="str">
        <f>Achievements!$B63</f>
        <v>f.</v>
      </c>
      <c r="F55" s="9" t="str">
        <f>Achievements!$C63</f>
        <v>Three ways to save energy</v>
      </c>
      <c r="G55" s="41" t="str">
        <f>IF(Achievements!I63="A","A"," ")</f>
        <v> </v>
      </c>
      <c r="I55" s="47" t="str">
        <f>Electives!B70</f>
        <v>a.</v>
      </c>
      <c r="J55" s="47" t="str">
        <f>Electives!C70</f>
        <v>Read about American indians</v>
      </c>
      <c r="K55" s="41" t="str">
        <f>IF(Electives!I70="E","E"," ")</f>
        <v> </v>
      </c>
      <c r="M55" s="47" t="str">
        <f>Electives!B159</f>
        <v>n.</v>
      </c>
      <c r="N55" s="47" t="str">
        <f>Electives!C159</f>
        <v>BB-gun belt loop</v>
      </c>
      <c r="O55" s="41" t="str">
        <f>IF(Electives!I159="E","E"," ")</f>
        <v> </v>
      </c>
    </row>
    <row r="56" spans="4:15" ht="12.75">
      <c r="D56" s="38" t="str">
        <f>Achievements!$B65</f>
        <v>8. Cooking and Eating</v>
      </c>
      <c r="E56" s="38"/>
      <c r="F56" s="38"/>
      <c r="G56" s="36"/>
      <c r="I56" s="47" t="str">
        <f>Electives!B71</f>
        <v>b.</v>
      </c>
      <c r="J56" s="47" t="str">
        <f>Electives!C71</f>
        <v>Make traditional instrument</v>
      </c>
      <c r="K56" s="41" t="str">
        <f>IF(Electives!I71="E","E"," ")</f>
        <v> </v>
      </c>
      <c r="M56" s="47" t="str">
        <f>Electives!B160</f>
        <v>o.</v>
      </c>
      <c r="N56" s="47" t="str">
        <f>Electives!C160</f>
        <v>4 outdoor physical fitness act.</v>
      </c>
      <c r="O56" s="41" t="str">
        <f>IF(Electives!I160="E","E"," ")</f>
        <v> </v>
      </c>
    </row>
    <row r="57" spans="4:15" ht="12.75" customHeight="1">
      <c r="D57" s="224" t="s">
        <v>316</v>
      </c>
      <c r="E57" s="41" t="str">
        <f>Achievements!$B66</f>
        <v>a.</v>
      </c>
      <c r="F57" s="9" t="str">
        <f>Achievements!$C66</f>
        <v>Food guide pyramid</v>
      </c>
      <c r="G57" s="41" t="str">
        <f>IF(Achievements!I66="A","A"," ")</f>
        <v> </v>
      </c>
      <c r="I57" s="47" t="str">
        <f>Electives!B72</f>
        <v>c.</v>
      </c>
      <c r="J57" s="47" t="str">
        <f>Electives!C72</f>
        <v>Make traditional clothing</v>
      </c>
      <c r="K57" s="41" t="str">
        <f>IF(Electives!I72="E","E"," ")</f>
        <v> </v>
      </c>
      <c r="M57" s="11" t="str">
        <f>Electives!B162</f>
        <v>21. Computers</v>
      </c>
      <c r="N57" s="11"/>
      <c r="O57" s="11"/>
    </row>
    <row r="58" spans="4:15" ht="12.75" customHeight="1">
      <c r="D58" s="225"/>
      <c r="E58" s="41" t="str">
        <f>Achievements!$B67</f>
        <v>b.</v>
      </c>
      <c r="F58" s="9" t="str">
        <f>Achievements!$C67</f>
        <v>Plan family meals</v>
      </c>
      <c r="G58" s="41" t="str">
        <f>IF(Achievements!I67="A","A"," ")</f>
        <v> </v>
      </c>
      <c r="I58" s="47" t="str">
        <f>Electives!B73</f>
        <v>d.</v>
      </c>
      <c r="J58" s="47" t="str">
        <f>Electives!C73</f>
        <v>Make traditional item</v>
      </c>
      <c r="K58" s="41" t="str">
        <f>IF(Electives!I73="E","E"," ")</f>
        <v> </v>
      </c>
      <c r="M58" s="47" t="str">
        <f>Electives!B163</f>
        <v>a.</v>
      </c>
      <c r="N58" s="47" t="str">
        <f>Electives!C163</f>
        <v>Business w/computers</v>
      </c>
      <c r="O58" s="41" t="str">
        <f>IF(Electives!I163="E","E"," ")</f>
        <v> </v>
      </c>
    </row>
    <row r="59" spans="4:15" ht="12.75">
      <c r="D59" s="225"/>
      <c r="E59" s="41" t="str">
        <f>Achievements!$B68</f>
        <v>c.</v>
      </c>
      <c r="F59" s="9" t="str">
        <f>Achievements!$C68</f>
        <v>Fix a meal for your family</v>
      </c>
      <c r="G59" s="41" t="str">
        <f>IF(Achievements!I68="A","A"," ")</f>
        <v> </v>
      </c>
      <c r="I59" s="47" t="str">
        <f>Electives!B74</f>
        <v>e.</v>
      </c>
      <c r="J59" s="47" t="str">
        <f>Electives!C74</f>
        <v>Make a trad house model</v>
      </c>
      <c r="K59" s="41" t="str">
        <f>IF(Electives!I74="E","E"," ")</f>
        <v> </v>
      </c>
      <c r="M59" s="47" t="str">
        <f>Electives!B164</f>
        <v>b.</v>
      </c>
      <c r="N59" s="47" t="str">
        <f>Electives!C164</f>
        <v>Explain a computer program</v>
      </c>
      <c r="O59" s="41" t="str">
        <f>IF(Electives!I164="E","E"," ")</f>
        <v> </v>
      </c>
    </row>
    <row r="60" spans="4:15" ht="12.75">
      <c r="D60" s="225"/>
      <c r="E60" s="41" t="str">
        <f>Achievements!$B69</f>
        <v>d.</v>
      </c>
      <c r="F60" s="9" t="str">
        <f>Achievements!$C69</f>
        <v>Fix your own breakfast</v>
      </c>
      <c r="G60" s="41" t="str">
        <f>IF(Achievements!I69="A","A"," ")</f>
        <v> </v>
      </c>
      <c r="I60" s="47" t="str">
        <f>Electives!B75</f>
        <v>f.</v>
      </c>
      <c r="J60" s="47" t="str">
        <f>Electives!C75</f>
        <v>Learn 12 Am. Ind. pict. words</v>
      </c>
      <c r="K60" s="41" t="str">
        <f>IF(Electives!I75="E","E"," ")</f>
        <v> </v>
      </c>
      <c r="M60" s="47" t="str">
        <f>Electives!B165</f>
        <v>c.</v>
      </c>
      <c r="N60" s="47" t="str">
        <f>Electives!C165</f>
        <v>Describe mouse and CD-ROM</v>
      </c>
      <c r="O60" s="41" t="str">
        <f>IF(Electives!I165="E","E"," ")</f>
        <v> </v>
      </c>
    </row>
    <row r="61" spans="4:15" ht="12.75">
      <c r="D61" s="226"/>
      <c r="E61" s="41" t="str">
        <f>Achievements!$B70</f>
        <v>e.</v>
      </c>
      <c r="F61" s="9" t="str">
        <f>Achievements!$C70</f>
        <v>Plan and fix outdoor meal</v>
      </c>
      <c r="G61" s="41" t="str">
        <f>IF(Achievements!I70="A","A"," ")</f>
        <v> </v>
      </c>
      <c r="I61" s="2" t="str">
        <f>Electives!B77</f>
        <v>11. Sing-Along</v>
      </c>
      <c r="J61" s="39"/>
      <c r="M61" s="11" t="str">
        <f>Electives!B167</f>
        <v>22. Say It Right</v>
      </c>
      <c r="N61" s="11"/>
      <c r="O61" s="11"/>
    </row>
    <row r="62" spans="4:15" ht="12.75">
      <c r="D62" s="38" t="str">
        <f>Achievements!$B72</f>
        <v>9. Be Safe at home and On the Street</v>
      </c>
      <c r="E62" s="38"/>
      <c r="F62" s="38"/>
      <c r="G62" s="36"/>
      <c r="I62" s="47" t="str">
        <f>Electives!B78</f>
        <v>a.</v>
      </c>
      <c r="J62" s="47" t="str">
        <f>Electives!C78</f>
        <v>Learn &amp; sing America</v>
      </c>
      <c r="K62" s="41" t="str">
        <f>IF(Electives!I78="E","E"," ")</f>
        <v> </v>
      </c>
      <c r="M62" s="47" t="str">
        <f>Electives!B168</f>
        <v>a.</v>
      </c>
      <c r="N62" s="47" t="str">
        <f>Electives!C168</f>
        <v>Say "hello" in other language</v>
      </c>
      <c r="O62" s="41" t="str">
        <f>IF(Electives!I168="E","E"," ")</f>
        <v> </v>
      </c>
    </row>
    <row r="63" spans="4:15" ht="12.75" customHeight="1">
      <c r="D63" s="224" t="s">
        <v>316</v>
      </c>
      <c r="E63" s="45" t="str">
        <f>Achievements!$B73</f>
        <v>a.</v>
      </c>
      <c r="F63" s="9" t="str">
        <f>Achievements!$C73</f>
        <v>CC Responsibility - Know</v>
      </c>
      <c r="G63" s="41" t="str">
        <f>IF(Achievements!I73="A","A"," ")</f>
        <v> </v>
      </c>
      <c r="I63" s="47" t="str">
        <f>Electives!B79</f>
        <v>b.</v>
      </c>
      <c r="J63" s="47" t="str">
        <f>Electives!C79</f>
        <v>Learn &amp; sing national anthem</v>
      </c>
      <c r="K63" s="41" t="str">
        <f>IF(Electives!I79="E","E"," ")</f>
        <v> </v>
      </c>
      <c r="M63" s="47" t="str">
        <f>Electives!B169</f>
        <v>b.</v>
      </c>
      <c r="N63" s="47" t="str">
        <f>Electives!C169</f>
        <v>Count to 10 in other language</v>
      </c>
      <c r="O63" s="41" t="str">
        <f>IF(Electives!I169="E","E"," ")</f>
        <v> </v>
      </c>
    </row>
    <row r="64" spans="4:15" ht="12.75" customHeight="1">
      <c r="D64" s="225"/>
      <c r="E64" s="46"/>
      <c r="F64" s="9" t="str">
        <f>Achievements!$C74</f>
        <v>CC Responsibility - Commit</v>
      </c>
      <c r="G64" s="41" t="str">
        <f>IF(Achievements!I74="A","A"," ")</f>
        <v> </v>
      </c>
      <c r="I64" s="47" t="str">
        <f>Electives!B80</f>
        <v>c.</v>
      </c>
      <c r="J64" s="47" t="str">
        <f>Electives!C80</f>
        <v>Learn &amp; sing three cub songs</v>
      </c>
      <c r="K64" s="41" t="str">
        <f>IF(Electives!I80="E","E"," ")</f>
        <v> </v>
      </c>
      <c r="M64" s="47" t="str">
        <f>Electives!B170</f>
        <v>c.</v>
      </c>
      <c r="N64" s="47" t="str">
        <f>Electives!C170</f>
        <v>Tell a short story to den or adult</v>
      </c>
      <c r="O64" s="41" t="str">
        <f>IF(Electives!I170="E","E"," ")</f>
        <v> </v>
      </c>
    </row>
    <row r="65" spans="4:15" ht="12.75">
      <c r="D65" s="225"/>
      <c r="E65" s="42"/>
      <c r="F65" s="9" t="str">
        <f>Achievements!$C75</f>
        <v>CC Responsibility - Practice</v>
      </c>
      <c r="G65" s="41" t="str">
        <f>IF(Achievements!I75="A","A"," ")</f>
        <v> </v>
      </c>
      <c r="I65" s="47" t="str">
        <f>Electives!B81</f>
        <v>d.</v>
      </c>
      <c r="J65" s="47" t="str">
        <f>Electives!C81</f>
        <v>Learn &amp; sing thee hymns</v>
      </c>
      <c r="K65" s="41" t="str">
        <f>IF(Electives!I81="E","E"," ")</f>
        <v> </v>
      </c>
      <c r="M65" s="47" t="str">
        <f>Electives!B171</f>
        <v>d.</v>
      </c>
      <c r="N65" s="47" t="str">
        <f>Electives!C171</f>
        <v>Directions to fire or police statn.</v>
      </c>
      <c r="O65" s="41" t="str">
        <f>IF(Electives!I171="E","E"," ")</f>
        <v> </v>
      </c>
    </row>
    <row r="66" spans="4:15" ht="12.75">
      <c r="D66" s="225"/>
      <c r="E66" s="41" t="str">
        <f>Achievements!$B76</f>
        <v>b.</v>
      </c>
      <c r="F66" s="9" t="str">
        <f>Achievements!$C76</f>
        <v>Check for home hazards</v>
      </c>
      <c r="G66" s="41" t="str">
        <f>IF(Achievements!I76="A","A"," ")</f>
        <v> </v>
      </c>
      <c r="I66" s="47" t="str">
        <f>Electives!B82</f>
        <v>e.</v>
      </c>
      <c r="J66" s="47" t="str">
        <f>Electives!C82</f>
        <v>Learn &amp; sing grace</v>
      </c>
      <c r="K66" s="41" t="str">
        <f>IF(Electives!I82="E","E"," ")</f>
        <v> </v>
      </c>
      <c r="M66" s="47" t="str">
        <f>Electives!B172</f>
        <v>e.</v>
      </c>
      <c r="N66" s="47" t="str">
        <f>Electives!C172</f>
        <v>Invite a boy to join Cubs</v>
      </c>
      <c r="O66" s="41" t="str">
        <f>IF(Electives!I172="E","E"," ")</f>
        <v> </v>
      </c>
    </row>
    <row r="67" spans="4:15" ht="12.75">
      <c r="D67" s="225"/>
      <c r="E67" s="41" t="str">
        <f>Achievements!$B77</f>
        <v>c.</v>
      </c>
      <c r="F67" s="9" t="str">
        <f>Achievements!$C77</f>
        <v>Check for home fire dangers</v>
      </c>
      <c r="G67" s="41" t="str">
        <f>IF(Achievements!I77="A","A"," ")</f>
        <v> </v>
      </c>
      <c r="I67" s="47" t="str">
        <f>Electives!B83</f>
        <v>f.</v>
      </c>
      <c r="J67" s="47" t="str">
        <f>Electives!C83</f>
        <v>Sing a song with your den</v>
      </c>
      <c r="K67" s="41" t="str">
        <f>IF(Electives!I83="E","E"," ")</f>
        <v> </v>
      </c>
      <c r="M67" s="11" t="str">
        <f>Electives!B174</f>
        <v>23. Let's Go Camping</v>
      </c>
      <c r="N67" s="11"/>
      <c r="O67" s="11"/>
    </row>
    <row r="68" spans="4:15" ht="12.75">
      <c r="D68" s="225"/>
      <c r="E68" s="41" t="str">
        <f>Achievements!$B78</f>
        <v>d.</v>
      </c>
      <c r="F68" s="9" t="str">
        <f>Achievements!$C78</f>
        <v>Street and road safety</v>
      </c>
      <c r="G68" s="41" t="str">
        <f>IF(Achievements!I78="A","A"," ")</f>
        <v> </v>
      </c>
      <c r="I68" s="2" t="str">
        <f>Electives!B85</f>
        <v>12. Be an Artist</v>
      </c>
      <c r="J68" s="39"/>
      <c r="M68" s="47" t="str">
        <f>Electives!B175</f>
        <v>a.</v>
      </c>
      <c r="N68" s="47" t="str">
        <f>Electives!C175</f>
        <v>Participate in overnight campout</v>
      </c>
      <c r="O68" s="41" t="str">
        <f>IF(Electives!I175="E","E"," ")</f>
        <v> </v>
      </c>
    </row>
    <row r="69" spans="4:15" ht="12.75">
      <c r="D69" s="226"/>
      <c r="E69" s="41" t="str">
        <f>Achievements!$B79</f>
        <v>e.</v>
      </c>
      <c r="F69" s="9" t="str">
        <f>Achievements!$C79</f>
        <v>Know rules of bike safety</v>
      </c>
      <c r="G69" s="41" t="str">
        <f>IF(Achievements!I79="A","A"," ")</f>
        <v> </v>
      </c>
      <c r="I69" s="47" t="str">
        <f>Electives!B86</f>
        <v>a.</v>
      </c>
      <c r="J69" s="47" t="str">
        <f>Electives!C86</f>
        <v>Freehand sketch</v>
      </c>
      <c r="K69" s="41" t="str">
        <f>IF(Electives!I86="E","E"," ")</f>
        <v> </v>
      </c>
      <c r="M69" s="47" t="str">
        <f>Electives!B176</f>
        <v>b.</v>
      </c>
      <c r="N69" s="47" t="str">
        <f>Electives!C176</f>
        <v>Take care of youself in outdoors</v>
      </c>
      <c r="O69" s="41" t="str">
        <f>IF(Electives!I176="E","E"," ")</f>
        <v> </v>
      </c>
    </row>
    <row r="70" spans="4:15" ht="12.75">
      <c r="D70" s="38" t="str">
        <f>Achievements!$B81</f>
        <v>10. Family Fun</v>
      </c>
      <c r="E70" s="38"/>
      <c r="F70" s="38"/>
      <c r="G70" s="36"/>
      <c r="I70" s="47" t="str">
        <f>Electives!B87</f>
        <v>b.</v>
      </c>
      <c r="J70" s="47" t="str">
        <f>Electives!C87</f>
        <v>Thee step cartoon</v>
      </c>
      <c r="K70" s="41" t="str">
        <f>IF(Electives!I87="E","E"," ")</f>
        <v> </v>
      </c>
      <c r="M70" s="47" t="str">
        <f>Electives!B177</f>
        <v>c.</v>
      </c>
      <c r="N70" s="47" t="str">
        <f>Electives!C177</f>
        <v>Tell what to do if you get lost</v>
      </c>
      <c r="O70" s="41" t="str">
        <f>IF(Electives!I177="E","E"," ")</f>
        <v> </v>
      </c>
    </row>
    <row r="71" spans="4:15" ht="12.75" customHeight="1">
      <c r="D71" s="230" t="s">
        <v>318</v>
      </c>
      <c r="E71" s="45" t="str">
        <f>Achievements!$B82</f>
        <v>a.</v>
      </c>
      <c r="F71" s="9" t="str">
        <f>Achievements!$C82</f>
        <v>CC Cooperation - Know</v>
      </c>
      <c r="G71" s="41" t="str">
        <f>IF(Achievements!I82="A","A"," ")</f>
        <v> </v>
      </c>
      <c r="I71" s="47" t="str">
        <f>Electives!B88</f>
        <v>c.</v>
      </c>
      <c r="J71" s="47" t="str">
        <f>Electives!C88</f>
        <v>Mix primary colors</v>
      </c>
      <c r="K71" s="41" t="str">
        <f>IF(Electives!I88="E","E"," ")</f>
        <v> </v>
      </c>
      <c r="M71" s="47" t="str">
        <f>Electives!B178</f>
        <v>d.</v>
      </c>
      <c r="N71" s="47" t="str">
        <f>Electives!C178</f>
        <v>Explain the buddy system</v>
      </c>
      <c r="O71" s="41" t="str">
        <f>IF(Electives!I178="E","E"," ")</f>
        <v> </v>
      </c>
    </row>
    <row r="72" spans="4:15" ht="12.75" customHeight="1">
      <c r="D72" s="231"/>
      <c r="E72" s="46"/>
      <c r="F72" s="9" t="str">
        <f>Achievements!$C83</f>
        <v>CC Cooperation - Commit</v>
      </c>
      <c r="G72" s="41" t="str">
        <f>IF(Achievements!I83="A","A"," ")</f>
        <v> </v>
      </c>
      <c r="I72" s="47" t="str">
        <f>Electives!B89</f>
        <v>d.</v>
      </c>
      <c r="J72" s="47" t="str">
        <f>Electives!C89</f>
        <v>Draw, paint, or color scenery</v>
      </c>
      <c r="K72" s="41" t="str">
        <f>IF(Electives!I89="E","E"," ")</f>
        <v> </v>
      </c>
      <c r="M72" s="47" t="str">
        <f>Electives!B179</f>
        <v>e.</v>
      </c>
      <c r="N72" s="47" t="str">
        <f>Electives!C179</f>
        <v>Attend day camp in your area</v>
      </c>
      <c r="O72" s="41" t="str">
        <f>IF(Electives!I179="E","E"," ")</f>
        <v> </v>
      </c>
    </row>
    <row r="73" spans="4:15" ht="12.75">
      <c r="D73" s="231"/>
      <c r="E73" s="42"/>
      <c r="F73" s="9" t="str">
        <f>Achievements!$C84</f>
        <v>CC Cooperation - Practice</v>
      </c>
      <c r="G73" s="41" t="str">
        <f>IF(Achievements!I84="A","A"," ")</f>
        <v> </v>
      </c>
      <c r="I73" s="47" t="str">
        <f>Electives!B90</f>
        <v>e.</v>
      </c>
      <c r="J73" s="47" t="str">
        <f>Electives!C90</f>
        <v>Make a stencil pattern</v>
      </c>
      <c r="K73" s="41" t="str">
        <f>IF(Electives!I90="E","E"," ")</f>
        <v> </v>
      </c>
      <c r="M73" s="47" t="str">
        <f>Electives!B180</f>
        <v>f.</v>
      </c>
      <c r="N73" s="47" t="str">
        <f>Electives!C180</f>
        <v>Attend resident camp</v>
      </c>
      <c r="O73" s="41" t="str">
        <f>IF(Electives!I180="E","E"," ")</f>
        <v> </v>
      </c>
    </row>
    <row r="74" spans="4:15" ht="12.75">
      <c r="D74" s="231"/>
      <c r="E74" s="41" t="str">
        <f>Achievements!$B85</f>
        <v>b.</v>
      </c>
      <c r="F74" s="9" t="str">
        <f>Achievements!$C85</f>
        <v>Make a game</v>
      </c>
      <c r="G74" s="41" t="str">
        <f>IF(Achievements!I85="A","A",IF(Achievements!I85="E","E"," "))</f>
        <v> </v>
      </c>
      <c r="I74" s="47" t="str">
        <f>Electives!B91</f>
        <v>f.</v>
      </c>
      <c r="J74" s="47" t="str">
        <f>Electives!C91</f>
        <v>Make a Cub Scout proj. poster</v>
      </c>
      <c r="K74" s="41" t="str">
        <f>IF(Electives!I91="E","E"," ")</f>
        <v> </v>
      </c>
      <c r="M74" s="47" t="str">
        <f>Electives!B181</f>
        <v>g.</v>
      </c>
      <c r="N74" s="47" t="str">
        <f>Electives!C181</f>
        <v>Participate w/den at campfire</v>
      </c>
      <c r="O74" s="41" t="str">
        <f>IF(Electives!I181="E","E"," ")</f>
        <v> </v>
      </c>
    </row>
    <row r="75" spans="4:15" ht="12.75">
      <c r="D75" s="231"/>
      <c r="E75" s="41" t="str">
        <f>Achievements!$B86</f>
        <v>c.</v>
      </c>
      <c r="F75" s="9" t="str">
        <f>Achievements!$C86</f>
        <v>Plan a walk</v>
      </c>
      <c r="G75" s="41" t="str">
        <f>IF(Achievements!I86="A","A",IF(Achievements!I86="E","E"," "))</f>
        <v> </v>
      </c>
      <c r="I75" s="2" t="str">
        <f>Electives!B93</f>
        <v>13. Birds</v>
      </c>
      <c r="J75" s="39"/>
      <c r="M75" s="47" t="str">
        <f>Electives!B182</f>
        <v>h.</v>
      </c>
      <c r="N75" s="47" t="str">
        <f>Electives!C182</f>
        <v>Participate in outdoor worship</v>
      </c>
      <c r="O75" s="41" t="str">
        <f>IF(Electives!I182="E","E"," ")</f>
        <v> </v>
      </c>
    </row>
    <row r="76" spans="4:11" ht="12.75">
      <c r="D76" s="231"/>
      <c r="E76" s="41" t="str">
        <f>Achievements!$B87</f>
        <v>d.</v>
      </c>
      <c r="F76" s="9" t="str">
        <f>Achievements!$C87</f>
        <v>Read a book</v>
      </c>
      <c r="G76" s="41" t="str">
        <f>IF(Achievements!I87="A","A",IF(Achievements!I87="E","E"," "))</f>
        <v> </v>
      </c>
      <c r="I76" s="47" t="str">
        <f>Electives!B94</f>
        <v>a.</v>
      </c>
      <c r="J76" s="47" t="str">
        <f>Electives!C94</f>
        <v>List all birds you see for a week</v>
      </c>
      <c r="K76" s="41" t="str">
        <f>IF(Electives!I94="E","E"," ")</f>
        <v> </v>
      </c>
    </row>
    <row r="77" spans="4:11" ht="12.75">
      <c r="D77" s="231"/>
      <c r="E77" s="41" t="str">
        <f>Achievements!$B88</f>
        <v>e.</v>
      </c>
      <c r="F77" s="9" t="str">
        <f>Achievements!$C88</f>
        <v>Watch TV or listent to radio</v>
      </c>
      <c r="G77" s="41" t="str">
        <f>IF(Achievements!I88="A","A",IF(Achievements!I88="E","E"," "))</f>
        <v> </v>
      </c>
      <c r="I77" s="47" t="str">
        <f>Electives!B95</f>
        <v>b.</v>
      </c>
      <c r="J77" s="47" t="str">
        <f>Electives!C95</f>
        <v>Put out nesting materials</v>
      </c>
      <c r="K77" s="41" t="str">
        <f>IF(Electives!I95="E","E"," ")</f>
        <v> </v>
      </c>
    </row>
    <row r="78" spans="4:11" ht="12.75">
      <c r="D78" s="231"/>
      <c r="E78" s="41" t="str">
        <f>Achievements!$B89</f>
        <v>f.</v>
      </c>
      <c r="F78" s="9" t="str">
        <f>Achievements!$C89</f>
        <v>Concert, play, or live program</v>
      </c>
      <c r="G78" s="41" t="str">
        <f>IF(Achievements!I89="A","A",IF(Achievements!I89="E","E"," "))</f>
        <v> </v>
      </c>
      <c r="I78" s="47" t="str">
        <f>Electives!B96</f>
        <v>c.</v>
      </c>
      <c r="J78" s="47" t="str">
        <f>Electives!C96</f>
        <v>Read a book about birds</v>
      </c>
      <c r="K78" s="41" t="str">
        <f>IF(Electives!I96="E","E"," ")</f>
        <v> </v>
      </c>
    </row>
    <row r="79" spans="4:11" ht="12.75">
      <c r="D79" s="232"/>
      <c r="E79" s="41" t="str">
        <f>Achievements!$B90</f>
        <v>g.</v>
      </c>
      <c r="F79" s="9" t="str">
        <f>Achievements!$C90</f>
        <v>Board game night</v>
      </c>
      <c r="G79" s="41" t="str">
        <f>IF(Achievements!I90="A","A",IF(Achievements!I90="E","E"," "))</f>
        <v> </v>
      </c>
      <c r="I79" s="47" t="str">
        <f>Electives!B97</f>
        <v>d.</v>
      </c>
      <c r="J79" s="47" t="str">
        <f>Electives!C97</f>
        <v>Point out 10 diff't birds</v>
      </c>
      <c r="K79" s="41" t="str">
        <f>IF(Electives!I97="E","E"," ")</f>
        <v> </v>
      </c>
    </row>
    <row r="80" spans="4:14" ht="12.75">
      <c r="D80" s="38" t="str">
        <f>Achievements!$B92</f>
        <v>11. Duty to God</v>
      </c>
      <c r="E80" s="38"/>
      <c r="F80" s="38"/>
      <c r="G80" s="36"/>
      <c r="I80" s="47" t="str">
        <f>Electives!B98</f>
        <v>e.</v>
      </c>
      <c r="J80" s="47" t="str">
        <f>Electives!C98</f>
        <v>Feed wild birds</v>
      </c>
      <c r="K80" s="41" t="str">
        <f>IF(Electives!I98="E","E"," ")</f>
        <v> </v>
      </c>
      <c r="M80" s="39"/>
      <c r="N80" s="39"/>
    </row>
    <row r="81" spans="4:14" ht="12.75" customHeight="1">
      <c r="D81" s="224" t="s">
        <v>316</v>
      </c>
      <c r="E81" s="45" t="str">
        <f>Achievements!$B93</f>
        <v>a.</v>
      </c>
      <c r="F81" s="9" t="str">
        <f>Achievements!$C93</f>
        <v>CC Faith - Know</v>
      </c>
      <c r="G81" s="41" t="str">
        <f>IF(Achievements!I93="A","A"," ")</f>
        <v> </v>
      </c>
      <c r="I81" s="47" t="str">
        <f>Electives!B99</f>
        <v>f.</v>
      </c>
      <c r="J81" s="47" t="str">
        <f>Electives!C99</f>
        <v>Put out a birdhouse</v>
      </c>
      <c r="K81" s="41" t="str">
        <f>IF(Electives!I99="E","E"," ")</f>
        <v> </v>
      </c>
      <c r="M81" s="39"/>
      <c r="N81" s="39"/>
    </row>
    <row r="82" spans="4:14" ht="12.75" customHeight="1">
      <c r="D82" s="225"/>
      <c r="E82" s="46"/>
      <c r="F82" s="9" t="str">
        <f>Achievements!$C94</f>
        <v>CC Faith - Commit</v>
      </c>
      <c r="G82" s="41" t="str">
        <f>IF(Achievements!I94="A","A"," ")</f>
        <v> </v>
      </c>
      <c r="M82" s="39"/>
      <c r="N82" s="39"/>
    </row>
    <row r="83" spans="4:7" ht="12.75">
      <c r="D83" s="225"/>
      <c r="E83" s="42"/>
      <c r="F83" s="9" t="str">
        <f>Achievements!$C95</f>
        <v>CC Faith - Practice</v>
      </c>
      <c r="G83" s="41" t="str">
        <f>IF(Achievements!I95="A","A"," ")</f>
        <v> </v>
      </c>
    </row>
    <row r="84" spans="4:7" ht="12.75">
      <c r="D84" s="225"/>
      <c r="E84" s="41" t="str">
        <f>Achievements!$B96</f>
        <v>b.</v>
      </c>
      <c r="F84" s="9" t="str">
        <f>Achievements!$C96</f>
        <v>Duty to god</v>
      </c>
      <c r="G84" s="41" t="str">
        <f>IF(Achievements!I96="A","A"," ")</f>
        <v> </v>
      </c>
    </row>
    <row r="85" spans="4:7" ht="12.75">
      <c r="D85" s="225"/>
      <c r="E85" s="41" t="str">
        <f>Achievements!$B97</f>
        <v>c.</v>
      </c>
      <c r="F85" s="9" t="str">
        <f>Achievements!$C97</f>
        <v>Two ideas - religious blfs.</v>
      </c>
      <c r="G85" s="41" t="str">
        <f>IF(Achievements!I97="A","A"," ")</f>
        <v> </v>
      </c>
    </row>
    <row r="86" spans="4:7" ht="12.75">
      <c r="D86" s="226"/>
      <c r="E86" s="41" t="str">
        <f>Achievements!$B98</f>
        <v>d.</v>
      </c>
      <c r="F86" s="9" t="str">
        <f>Achievements!$C98</f>
        <v>Help you place of worship</v>
      </c>
      <c r="G86" s="41" t="str">
        <f>IF(Achievements!I98="A","A"," ")</f>
        <v> </v>
      </c>
    </row>
    <row r="87" spans="4:7" ht="12.75">
      <c r="D87" s="38" t="str">
        <f>Achievements!$B100</f>
        <v>12. Making Choices   (do 12a plus any four of 12b thru 12k)</v>
      </c>
      <c r="E87" s="38"/>
      <c r="F87" s="38"/>
      <c r="G87" s="36"/>
    </row>
    <row r="88" spans="4:7" ht="12.75" customHeight="1">
      <c r="D88" s="224" t="s">
        <v>319</v>
      </c>
      <c r="E88" s="45" t="str">
        <f>Achievements!$B101</f>
        <v>a.</v>
      </c>
      <c r="F88" s="9" t="str">
        <f>Achievements!$C101</f>
        <v>CC Courage - Know</v>
      </c>
      <c r="G88" s="41" t="str">
        <f>IF(Achievements!I101="A","A"," ")</f>
        <v> </v>
      </c>
    </row>
    <row r="89" spans="4:7" ht="12.75" customHeight="1">
      <c r="D89" s="225"/>
      <c r="E89" s="46"/>
      <c r="F89" s="9" t="str">
        <f>Achievements!$C102</f>
        <v>CC Courage - Commit</v>
      </c>
      <c r="G89" s="41" t="str">
        <f>IF(Achievements!I102="A","A"," ")</f>
        <v> </v>
      </c>
    </row>
    <row r="90" spans="4:7" ht="12.75">
      <c r="D90" s="225"/>
      <c r="E90" s="42"/>
      <c r="F90" s="9" t="str">
        <f>Achievements!$C103</f>
        <v>CC Courage - Practice</v>
      </c>
      <c r="G90" s="41" t="str">
        <f>IF(Achievements!I103="A","A"," ")</f>
        <v> </v>
      </c>
    </row>
    <row r="91" spans="4:7" ht="12.75">
      <c r="D91" s="225"/>
      <c r="E91" s="41" t="str">
        <f>Achievements!$B104</f>
        <v>b.</v>
      </c>
      <c r="F91" s="9" t="str">
        <f>Achievements!$C104</f>
        <v>Older boy with drugs</v>
      </c>
      <c r="G91" s="41" t="str">
        <f>IF(Achievements!I104="A","A",IF(Achievements!I104="E","E"," "))</f>
        <v> </v>
      </c>
    </row>
    <row r="92" spans="4:10" ht="12.75">
      <c r="D92" s="225"/>
      <c r="E92" s="41" t="str">
        <f>Achievements!$B105</f>
        <v>c.</v>
      </c>
      <c r="F92" s="9" t="str">
        <f>Achievements!$C105</f>
        <v>Home alone phone call</v>
      </c>
      <c r="G92" s="41" t="str">
        <f>IF(Achievements!I105="A","A",IF(Achievements!I105="E","E"," "))</f>
        <v> </v>
      </c>
      <c r="I92" s="39"/>
      <c r="J92" s="39"/>
    </row>
    <row r="93" spans="4:7" ht="12.75">
      <c r="D93" s="225"/>
      <c r="E93" s="41" t="str">
        <f>Achievements!$B106</f>
        <v>d.</v>
      </c>
      <c r="F93" s="9" t="str">
        <f>Achievements!$C106</f>
        <v>Kid with braces on legs</v>
      </c>
      <c r="G93" s="41" t="str">
        <f>IF(Achievements!I106="A","A",IF(Achievements!I106="E","E"," "))</f>
        <v> </v>
      </c>
    </row>
    <row r="94" spans="4:7" ht="12.75">
      <c r="D94" s="225"/>
      <c r="E94" s="41" t="str">
        <f>Achievements!$B107</f>
        <v>e.</v>
      </c>
      <c r="F94" s="9" t="str">
        <f>Achievements!$C107</f>
        <v>Stranger in car</v>
      </c>
      <c r="G94" s="41" t="str">
        <f>IF(Achievements!I107="A","A",IF(Achievements!I107="E","E"," "))</f>
        <v> </v>
      </c>
    </row>
    <row r="95" spans="4:7" ht="12.75">
      <c r="D95" s="225"/>
      <c r="E95" s="41" t="str">
        <f>Achievements!$B108</f>
        <v>f.</v>
      </c>
      <c r="F95" s="9" t="str">
        <f>Achievements!$C108</f>
        <v>Bully demands money</v>
      </c>
      <c r="G95" s="41" t="str">
        <f>IF(Achievements!I108="A","A",IF(Achievements!I108="E","E"," "))</f>
        <v> </v>
      </c>
    </row>
    <row r="96" spans="4:7" ht="12.75">
      <c r="D96" s="225"/>
      <c r="E96" s="41" t="str">
        <f>Achievements!$B109</f>
        <v>g.</v>
      </c>
      <c r="F96" s="9" t="str">
        <f>Achievements!$C109</f>
        <v>Meter reader</v>
      </c>
      <c r="G96" s="41" t="str">
        <f>IF(Achievements!I109="A","A",IF(Achievements!I109="E","E"," "))</f>
        <v> </v>
      </c>
    </row>
    <row r="97" spans="4:7" ht="12.75">
      <c r="D97" s="225"/>
      <c r="E97" s="41" t="str">
        <f>Achievements!$B110</f>
        <v>h.</v>
      </c>
      <c r="F97" s="9" t="str">
        <f>Achievements!$C110</f>
        <v>Burglar at neighbor's</v>
      </c>
      <c r="G97" s="41" t="str">
        <f>IF(Achievements!I110="A","A",IF(Achievements!I110="E","E"," "))</f>
        <v> </v>
      </c>
    </row>
    <row r="98" spans="4:7" ht="12.75">
      <c r="D98" s="225"/>
      <c r="E98" s="41" t="str">
        <f>Achievements!$B111</f>
        <v>i.</v>
      </c>
      <c r="F98" s="9" t="str">
        <f>Achievements!$C111</f>
        <v>Guide dog</v>
      </c>
      <c r="G98" s="41" t="str">
        <f>IF(Achievements!I111="A","A",IF(Achievements!I111="E","E"," "))</f>
        <v> </v>
      </c>
    </row>
    <row r="99" spans="4:7" ht="12.75">
      <c r="D99" s="225"/>
      <c r="E99" s="41" t="str">
        <f>Achievements!$B112</f>
        <v>j.</v>
      </c>
      <c r="F99" s="9" t="str">
        <f>Achievements!$C112</f>
        <v>Steal from a store</v>
      </c>
      <c r="G99" s="41" t="str">
        <f>IF(Achievements!I112="A","A",IF(Achievements!I112="E","E"," "))</f>
        <v> </v>
      </c>
    </row>
    <row r="100" spans="4:7" ht="12.75">
      <c r="D100" s="226"/>
      <c r="E100" s="41" t="str">
        <f>Achievements!$B113</f>
        <v>k.</v>
      </c>
      <c r="F100" s="9" t="str">
        <f>Achievements!$C113</f>
        <v>Elderly woman</v>
      </c>
      <c r="G100" s="41" t="str">
        <f>IF(Achievements!I113="A","A",IF(Achievements!I113="E","E"," "))</f>
        <v> </v>
      </c>
    </row>
    <row r="101" spans="5:7" ht="12.75">
      <c r="E101" s="40"/>
      <c r="F101" s="4"/>
      <c r="G101" s="4"/>
    </row>
    <row r="103" spans="5:7" ht="15.75">
      <c r="E103" s="40"/>
      <c r="F103" s="58"/>
      <c r="G103" s="4"/>
    </row>
    <row r="104" spans="5:7" ht="12.75">
      <c r="E104" s="40"/>
      <c r="F104" s="4"/>
      <c r="G104" s="4"/>
    </row>
    <row r="105" spans="5:7" ht="12.75">
      <c r="E105" s="40"/>
      <c r="F105" s="4"/>
      <c r="G105" s="4"/>
    </row>
    <row r="106" spans="5:7" ht="12.75">
      <c r="E106" s="40"/>
      <c r="F106" s="4"/>
      <c r="G106" s="4"/>
    </row>
    <row r="107" spans="5:7" ht="12.75">
      <c r="E107" s="40"/>
      <c r="F107" s="4"/>
      <c r="G107" s="4"/>
    </row>
  </sheetData>
  <sheetProtection password="CA1D" sheet="1" objects="1" scenarios="1"/>
  <mergeCells count="20">
    <mergeCell ref="D71:D79"/>
    <mergeCell ref="D16:G16"/>
    <mergeCell ref="D25:D27"/>
    <mergeCell ref="D29:D34"/>
    <mergeCell ref="D36:D40"/>
    <mergeCell ref="D1:G2"/>
    <mergeCell ref="I1:K2"/>
    <mergeCell ref="M1:O2"/>
    <mergeCell ref="D4:D15"/>
    <mergeCell ref="D3:G3"/>
    <mergeCell ref="D81:D86"/>
    <mergeCell ref="D88:D100"/>
    <mergeCell ref="M14:O14"/>
    <mergeCell ref="M8:O8"/>
    <mergeCell ref="D17:D23"/>
    <mergeCell ref="M18:O18"/>
    <mergeCell ref="D42:D46"/>
    <mergeCell ref="D48:D55"/>
    <mergeCell ref="D57:D61"/>
    <mergeCell ref="D63:D69"/>
  </mergeCells>
  <printOptions/>
  <pageMargins left="0.5" right="0.5" top="0.5" bottom="0.5" header="0.25" footer="0.25"/>
  <pageSetup fitToHeight="1" fitToWidth="1" horizontalDpi="600" verticalDpi="600" orientation="portrait" scale="56" r:id="rId1"/>
  <headerFooter alignWithMargins="0">
    <oddHeader>&amp;C&amp;"Arial,Bold"&amp;14WolfTrax&amp;12
&amp;D</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O107"/>
  <sheetViews>
    <sheetView showGridLines="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9.140625" defaultRowHeight="12.75"/>
  <cols>
    <col min="1" max="1" width="31.140625" style="0" customWidth="1"/>
    <col min="2" max="2" width="3.8515625" style="0" customWidth="1"/>
    <col min="3" max="3" width="6.421875" style="0" customWidth="1"/>
    <col min="4" max="4" width="2.7109375" style="0" customWidth="1"/>
    <col min="5" max="5" width="2.57421875" style="37" customWidth="1"/>
    <col min="6" max="6" width="29.140625" style="0" customWidth="1"/>
    <col min="7" max="7" width="3.421875" style="0" customWidth="1"/>
    <col min="8" max="8" width="6.421875" style="0" customWidth="1"/>
    <col min="9" max="9" width="2.57421875" style="0" customWidth="1"/>
    <col min="10" max="10" width="28.57421875" style="0" customWidth="1"/>
    <col min="11" max="11" width="3.421875" style="0" customWidth="1"/>
    <col min="12" max="12" width="6.421875" style="0" customWidth="1"/>
    <col min="13" max="13" width="2.57421875" style="0" customWidth="1"/>
    <col min="14" max="14" width="28.57421875" style="0" customWidth="1"/>
    <col min="15" max="15" width="3.421875" style="0" customWidth="1"/>
  </cols>
  <sheetData>
    <row r="1" spans="1:15" ht="20.25">
      <c r="A1" s="49" t="str">
        <f ca="1">RIGHT(CELL("filename",A1),SUM(LEN(CELL("filename",A1))-SEARCH("]",CELL("filename",A1),1)))</f>
        <v>Scout 6</v>
      </c>
      <c r="D1" s="228" t="s">
        <v>250</v>
      </c>
      <c r="E1" s="228"/>
      <c r="F1" s="228"/>
      <c r="G1" s="228"/>
      <c r="I1" s="228" t="s">
        <v>251</v>
      </c>
      <c r="J1" s="228"/>
      <c r="K1" s="228"/>
      <c r="M1" s="228" t="s">
        <v>251</v>
      </c>
      <c r="N1" s="228"/>
      <c r="O1" s="228"/>
    </row>
    <row r="2" spans="4:15" ht="7.5" customHeight="1">
      <c r="D2" s="228"/>
      <c r="E2" s="228"/>
      <c r="F2" s="228"/>
      <c r="G2" s="228"/>
      <c r="I2" s="228"/>
      <c r="J2" s="228"/>
      <c r="K2" s="228"/>
      <c r="M2" s="228"/>
      <c r="N2" s="228"/>
      <c r="O2" s="228"/>
    </row>
    <row r="3" spans="1:14" ht="12.75">
      <c r="A3" s="2" t="s">
        <v>320</v>
      </c>
      <c r="D3" s="229" t="str">
        <f>Achievements!$B5</f>
        <v>1. Feats of Skill</v>
      </c>
      <c r="E3" s="229"/>
      <c r="F3" s="229"/>
      <c r="G3" s="229"/>
      <c r="I3" s="2" t="str">
        <f>Electives!B9</f>
        <v>1. It's a Secret</v>
      </c>
      <c r="J3" s="2"/>
      <c r="M3" s="2" t="str">
        <f>Electives!B101</f>
        <v>14. Pets</v>
      </c>
      <c r="N3" s="39"/>
    </row>
    <row r="4" spans="1:15" ht="12.75">
      <c r="A4" s="50" t="s">
        <v>252</v>
      </c>
      <c r="B4" s="61" t="str">
        <f>IF(COUNTIF(B11:B22,"C")=12,"C",IF(COUNTIF(B11:B22,"P")&gt;0,"P",IF(COUNTIF(B11:B22,"C")&gt;0,"P"," ")))</f>
        <v> </v>
      </c>
      <c r="D4" s="227" t="s">
        <v>317</v>
      </c>
      <c r="E4" s="41" t="str">
        <f>Achievements!$B6</f>
        <v>a.</v>
      </c>
      <c r="F4" s="9" t="str">
        <f>Achievements!$C6</f>
        <v>Play catch</v>
      </c>
      <c r="G4" s="42" t="str">
        <f>IF(Achievements!J6="A","A"," ")</f>
        <v> </v>
      </c>
      <c r="I4" s="47" t="str">
        <f>Electives!B10</f>
        <v>a.</v>
      </c>
      <c r="J4" s="47" t="str">
        <f>Electives!C10</f>
        <v>Use a secret code</v>
      </c>
      <c r="K4" s="41" t="str">
        <f>IF(Electives!J10="E","E"," ")</f>
        <v> </v>
      </c>
      <c r="M4" s="47" t="str">
        <f>Electives!B102</f>
        <v>a.</v>
      </c>
      <c r="N4" s="47" t="str">
        <f>Electives!C102</f>
        <v>Take care of a pet</v>
      </c>
      <c r="O4" s="41" t="str">
        <f>IF(Electives!J102="E","E"," ")</f>
        <v> </v>
      </c>
    </row>
    <row r="5" spans="1:15" ht="12.75">
      <c r="A5" s="51" t="s">
        <v>253</v>
      </c>
      <c r="B5" s="61" t="str">
        <f>IF(Electives!J6&gt;0,Electives!J6," ")</f>
        <v> </v>
      </c>
      <c r="D5" s="227"/>
      <c r="E5" s="41" t="str">
        <f>Achievements!$B7</f>
        <v>b.</v>
      </c>
      <c r="F5" s="9" t="str">
        <f>Achievements!$C7</f>
        <v>Walk a line</v>
      </c>
      <c r="G5" s="42" t="str">
        <f>IF(Achievements!J7="A","A"," ")</f>
        <v> </v>
      </c>
      <c r="I5" s="47" t="str">
        <f>Electives!B11</f>
        <v>b.</v>
      </c>
      <c r="J5" s="47" t="str">
        <f>Electives!C11</f>
        <v>Write in invisible ink</v>
      </c>
      <c r="K5" s="41" t="str">
        <f>IF(Electives!J11="E","E"," ")</f>
        <v> </v>
      </c>
      <c r="M5" s="47" t="str">
        <f>Electives!B103</f>
        <v>b.</v>
      </c>
      <c r="N5" s="47" t="str">
        <f>Electives!C103</f>
        <v>Meet a strange dog</v>
      </c>
      <c r="O5" s="41" t="str">
        <f>IF(Electives!J103="E","E"," ")</f>
        <v> </v>
      </c>
    </row>
    <row r="6" spans="1:15" ht="12.75">
      <c r="A6" s="51" t="s">
        <v>331</v>
      </c>
      <c r="B6" s="61">
        <f>IF(Electives!J6=" ",0,INT(Electives!J6/10))</f>
        <v>0</v>
      </c>
      <c r="D6" s="227"/>
      <c r="E6" s="41" t="str">
        <f>Achievements!$B8</f>
        <v>c.</v>
      </c>
      <c r="F6" s="9" t="str">
        <f>Achievements!$C8</f>
        <v>Front roll</v>
      </c>
      <c r="G6" s="42" t="str">
        <f>IF(Achievements!J8="A","A"," ")</f>
        <v> </v>
      </c>
      <c r="I6" s="47" t="str">
        <f>Electives!B12</f>
        <v>c.</v>
      </c>
      <c r="J6" s="47" t="str">
        <f>Electives!C12</f>
        <v>Sign your name in ASL</v>
      </c>
      <c r="K6" s="41" t="str">
        <f>IF(Electives!J12="E","E"," ")</f>
        <v> </v>
      </c>
      <c r="M6" s="47" t="str">
        <f>Electives!B104</f>
        <v>c.</v>
      </c>
      <c r="N6" s="47" t="str">
        <f>Electives!C104</f>
        <v>Read and report on a pet book</v>
      </c>
      <c r="O6" s="41" t="str">
        <f>IF(Electives!J104="E","E"," ")</f>
        <v> </v>
      </c>
    </row>
    <row r="7" spans="1:15" ht="12.75">
      <c r="A7" s="51" t="s">
        <v>332</v>
      </c>
      <c r="B7" s="62">
        <f>INT(COUNTIF(B11:B22,"C")/3)</f>
        <v>0</v>
      </c>
      <c r="D7" s="227"/>
      <c r="E7" s="41" t="str">
        <f>Achievements!$B9</f>
        <v>d.</v>
      </c>
      <c r="F7" s="9" t="str">
        <f>Achievements!$C9</f>
        <v>Back roll</v>
      </c>
      <c r="G7" s="42" t="str">
        <f>IF(Achievements!J9="A","A"," ")</f>
        <v> </v>
      </c>
      <c r="I7" s="47" t="str">
        <f>Electives!B13</f>
        <v>d.</v>
      </c>
      <c r="J7" s="47" t="str">
        <f>Electives!C13</f>
        <v>Use 12 American Indian sgns</v>
      </c>
      <c r="K7" s="41" t="str">
        <f>IF(Electives!J13="E","E"," ")</f>
        <v> </v>
      </c>
      <c r="M7" s="47" t="str">
        <f>Electives!B105</f>
        <v>d.</v>
      </c>
      <c r="N7" s="47" t="str">
        <f>Electives!C105</f>
        <v>Define rabid and tell what to do</v>
      </c>
      <c r="O7" s="41" t="str">
        <f>IF(Electives!J105="E","E"," ")</f>
        <v> </v>
      </c>
    </row>
    <row r="8" spans="1:15" ht="12.75">
      <c r="A8" s="60"/>
      <c r="B8" s="60"/>
      <c r="D8" s="227"/>
      <c r="E8" s="41" t="str">
        <f>Achievements!$B10</f>
        <v>e.</v>
      </c>
      <c r="F8" s="9" t="str">
        <f>Achievements!$C10</f>
        <v>Falling forward roll</v>
      </c>
      <c r="G8" s="42" t="str">
        <f>IF(Achievements!J10="A","A"," ")</f>
        <v> </v>
      </c>
      <c r="I8" s="2" t="str">
        <f>Electives!B15</f>
        <v>2. Be an Actor</v>
      </c>
      <c r="J8" s="2"/>
      <c r="M8" s="163" t="str">
        <f>Electives!B107</f>
        <v>15. Grow Something</v>
      </c>
      <c r="N8" s="163"/>
      <c r="O8" s="163"/>
    </row>
    <row r="9" spans="1:15" ht="12.75">
      <c r="A9" s="7"/>
      <c r="B9" s="7"/>
      <c r="D9" s="227"/>
      <c r="E9" s="41" t="str">
        <f>Achievements!$B11</f>
        <v>f.</v>
      </c>
      <c r="F9" s="9" t="str">
        <f>Achievements!$C11</f>
        <v>Jump high</v>
      </c>
      <c r="G9" s="42" t="str">
        <f>IF(Achievements!J11="A","A",IF(Achievements!J11="E","E"," "))</f>
        <v> </v>
      </c>
      <c r="I9" s="47" t="str">
        <f>Electives!B16</f>
        <v>a.</v>
      </c>
      <c r="J9" s="47" t="str">
        <f>Electives!C16</f>
        <v>Put on skit w/costumes</v>
      </c>
      <c r="K9" s="41" t="str">
        <f>IF(Electives!J16="E","E"," ")</f>
        <v> </v>
      </c>
      <c r="M9" s="47" t="str">
        <f>Electives!B108</f>
        <v>a.</v>
      </c>
      <c r="N9" s="47" t="str">
        <f>Electives!C108</f>
        <v>Plant and raise box garden</v>
      </c>
      <c r="O9" s="41" t="str">
        <f>IF(Electives!J108="E","E"," ")</f>
        <v> </v>
      </c>
    </row>
    <row r="10" spans="1:15" ht="12.75">
      <c r="A10" s="2" t="s">
        <v>322</v>
      </c>
      <c r="D10" s="227"/>
      <c r="E10" s="41" t="str">
        <f>Achievements!$B12</f>
        <v>g.</v>
      </c>
      <c r="F10" s="9" t="str">
        <f>Achievements!$C12</f>
        <v>Elephant walk, etc.</v>
      </c>
      <c r="G10" s="42" t="str">
        <f>IF(Achievements!J12="A","A",IF(Achievements!J12="E","E"," "))</f>
        <v> </v>
      </c>
      <c r="I10" s="47" t="str">
        <f>Electives!B17</f>
        <v>b.</v>
      </c>
      <c r="J10" s="47" t="str">
        <f>Electives!C17</f>
        <v>Make scenery for a skit</v>
      </c>
      <c r="K10" s="41" t="str">
        <f>IF(Electives!J17="E","E"," ")</f>
        <v> </v>
      </c>
      <c r="M10" s="47" t="str">
        <f>Electives!B109</f>
        <v>b.</v>
      </c>
      <c r="N10" s="47" t="str">
        <f>Electives!C109</f>
        <v>Plant and raise flower bed</v>
      </c>
      <c r="O10" s="41" t="str">
        <f>IF(Electives!J109="E","E"," ")</f>
        <v> </v>
      </c>
    </row>
    <row r="11" spans="1:15" ht="12.75">
      <c r="A11" s="52" t="s">
        <v>254</v>
      </c>
      <c r="B11" s="63" t="str">
        <f>Achievements!J18</f>
        <v> </v>
      </c>
      <c r="D11" s="227"/>
      <c r="E11" s="41" t="str">
        <f>Achievements!$B13</f>
        <v>h.</v>
      </c>
      <c r="F11" s="9" t="str">
        <f>Achievements!$C13</f>
        <v>Swim 25 feet</v>
      </c>
      <c r="G11" s="42" t="str">
        <f>IF(Achievements!J13="A","A",IF(Achievements!J13="E","E"," "))</f>
        <v> </v>
      </c>
      <c r="I11" s="47" t="str">
        <f>Electives!B18</f>
        <v>c.</v>
      </c>
      <c r="J11" s="47" t="str">
        <f>Electives!C18</f>
        <v>Make sound effects for a skit</v>
      </c>
      <c r="K11" s="41" t="str">
        <f>IF(Electives!J18="E","E"," ")</f>
        <v> </v>
      </c>
      <c r="M11" s="47" t="str">
        <f>Electives!B110</f>
        <v>c.</v>
      </c>
      <c r="N11" s="47" t="str">
        <f>Electives!C110</f>
        <v>Grow a plant indoors</v>
      </c>
      <c r="O11" s="41" t="str">
        <f>IF(Electives!J110="E","E"," ")</f>
        <v> </v>
      </c>
    </row>
    <row r="12" spans="1:15" ht="12.75">
      <c r="A12" s="53" t="s">
        <v>255</v>
      </c>
      <c r="B12" s="63" t="str">
        <f>Achievements!J27</f>
        <v> </v>
      </c>
      <c r="D12" s="227"/>
      <c r="E12" s="41" t="str">
        <f>Achievements!$B14</f>
        <v>i.</v>
      </c>
      <c r="F12" s="9" t="str">
        <f>Achievements!$C14</f>
        <v>Tread water</v>
      </c>
      <c r="G12" s="42" t="str">
        <f>IF(Achievements!J14="A","A",IF(Achievements!J14="E","E"," "))</f>
        <v> </v>
      </c>
      <c r="I12" s="47" t="str">
        <f>Electives!B19</f>
        <v>d.</v>
      </c>
      <c r="J12" s="47" t="str">
        <f>Electives!C19</f>
        <v>Be the announcer for a skit</v>
      </c>
      <c r="K12" s="41" t="str">
        <f>IF(Electives!J19="E","E"," ")</f>
        <v> </v>
      </c>
      <c r="M12" s="47" t="str">
        <f>Electives!B111</f>
        <v>d.</v>
      </c>
      <c r="N12" s="47" t="str">
        <f>Electives!C111</f>
        <v>Plant &amp; raise vegetables</v>
      </c>
      <c r="O12" s="41" t="str">
        <f>IF(Electives!J111="E","E"," ")</f>
        <v> </v>
      </c>
    </row>
    <row r="13" spans="1:15" ht="12.75">
      <c r="A13" s="53" t="s">
        <v>256</v>
      </c>
      <c r="B13" s="63" t="str">
        <f>Achievements!J32</f>
        <v> </v>
      </c>
      <c r="D13" s="227"/>
      <c r="E13" s="41" t="str">
        <f>Achievements!$B15</f>
        <v>j.</v>
      </c>
      <c r="F13" s="9" t="str">
        <f>Achievements!$C15</f>
        <v>Basketball passes</v>
      </c>
      <c r="G13" s="42" t="str">
        <f>IF(Achievements!J15="A","A",IF(Achievements!J15="E","E"," "))</f>
        <v> </v>
      </c>
      <c r="I13" s="47" t="str">
        <f>Electives!B20</f>
        <v>e.</v>
      </c>
      <c r="J13" s="47" t="str">
        <f>Electives!C20</f>
        <v>Make paper sack mask for skit</v>
      </c>
      <c r="K13" s="41" t="str">
        <f>IF(Electives!J20="E","E"," ")</f>
        <v> </v>
      </c>
      <c r="M13" s="47" t="str">
        <f>Electives!B112</f>
        <v>e.</v>
      </c>
      <c r="N13" s="47" t="str">
        <f>Electives!C112</f>
        <v>Visit botanical garden in area</v>
      </c>
      <c r="O13" s="41" t="str">
        <f>IF(Electives!J112="E","E"," ")</f>
        <v> </v>
      </c>
    </row>
    <row r="14" spans="1:15" ht="12.75">
      <c r="A14" s="53" t="s">
        <v>263</v>
      </c>
      <c r="B14" s="63" t="str">
        <f>Achievements!J40</f>
        <v> </v>
      </c>
      <c r="D14" s="227"/>
      <c r="E14" s="41" t="str">
        <f>Achievements!$B16</f>
        <v>k.</v>
      </c>
      <c r="F14" s="9" t="str">
        <f>Achievements!$C16</f>
        <v>Frog stand</v>
      </c>
      <c r="G14" s="42" t="str">
        <f>IF(Achievements!J16="A","A",IF(Achievements!J16="E","E"," "))</f>
        <v> </v>
      </c>
      <c r="I14" s="2" t="str">
        <f>Electives!B22</f>
        <v>3. Make it Yourself</v>
      </c>
      <c r="J14" s="2"/>
      <c r="M14" s="163" t="str">
        <f>Electives!B114</f>
        <v>16. Family Alert</v>
      </c>
      <c r="N14" s="163"/>
      <c r="O14" s="163"/>
    </row>
    <row r="15" spans="1:15" ht="12.75">
      <c r="A15" s="53" t="s">
        <v>264</v>
      </c>
      <c r="B15" s="63" t="str">
        <f>Achievements!J47</f>
        <v> </v>
      </c>
      <c r="D15" s="227"/>
      <c r="E15" s="41" t="str">
        <f>Achievements!$B17</f>
        <v>l.</v>
      </c>
      <c r="F15" s="9" t="str">
        <f>Achievements!$C17</f>
        <v>Run or Jog 5 min</v>
      </c>
      <c r="G15" s="42" t="str">
        <f>IF(Achievements!J17="A","A",IF(Achievements!J17="E","E"," "))</f>
        <v> </v>
      </c>
      <c r="I15" s="47" t="str">
        <f>Electives!B23</f>
        <v>a.</v>
      </c>
      <c r="J15" s="47" t="str">
        <f>Electives!C23</f>
        <v>Make something useful</v>
      </c>
      <c r="K15" s="41" t="str">
        <f>IF(Electives!J23="E","E"," ")</f>
        <v> </v>
      </c>
      <c r="M15" s="47" t="str">
        <f>Electives!B115</f>
        <v>a.</v>
      </c>
      <c r="N15" s="47" t="str">
        <f>Electives!C115</f>
        <v>Family talk about emergencies</v>
      </c>
      <c r="O15" s="41" t="str">
        <f>IF(Electives!J115="E","E"," ")</f>
        <v> </v>
      </c>
    </row>
    <row r="16" spans="1:15" ht="12.75">
      <c r="A16" s="53" t="s">
        <v>257</v>
      </c>
      <c r="B16" s="63" t="str">
        <f>Achievements!J54</f>
        <v> </v>
      </c>
      <c r="D16" s="233" t="str">
        <f>Achievements!$B19</f>
        <v>2. Your Flag</v>
      </c>
      <c r="E16" s="233"/>
      <c r="F16" s="233"/>
      <c r="G16" s="233"/>
      <c r="I16" s="47" t="str">
        <f>Electives!B24</f>
        <v>b.</v>
      </c>
      <c r="J16" s="47" t="str">
        <f>Electives!C24</f>
        <v>Stretch your hand</v>
      </c>
      <c r="K16" s="41" t="str">
        <f>IF(Electives!J24="E","E"," ")</f>
        <v> </v>
      </c>
      <c r="M16" s="47" t="str">
        <f>Electives!B116</f>
        <v>b.</v>
      </c>
      <c r="N16" s="47" t="str">
        <f>Electives!C116</f>
        <v>Safe water - purify water</v>
      </c>
      <c r="O16" s="41" t="str">
        <f>IF(Electives!J116="E","E"," ")</f>
        <v> </v>
      </c>
    </row>
    <row r="17" spans="1:15" ht="12.75">
      <c r="A17" s="53" t="s">
        <v>258</v>
      </c>
      <c r="B17" s="63" t="str">
        <f>Achievements!J64</f>
        <v> </v>
      </c>
      <c r="D17" s="227" t="s">
        <v>316</v>
      </c>
      <c r="E17" s="41" t="str">
        <f>Achievements!$B20</f>
        <v>a.</v>
      </c>
      <c r="F17" s="9" t="str">
        <f>Achievements!$C20</f>
        <v>Pledge of allegiance</v>
      </c>
      <c r="G17" s="42" t="str">
        <f>IF(Achievements!J20="A","A"," ")</f>
        <v> </v>
      </c>
      <c r="I17" s="47" t="str">
        <f>Electives!B25</f>
        <v>c.</v>
      </c>
      <c r="J17" s="47" t="str">
        <f>Electives!C25</f>
        <v>Make a bench fork</v>
      </c>
      <c r="K17" s="41" t="str">
        <f>IF(Electives!J25="E","E"," ")</f>
        <v> </v>
      </c>
      <c r="M17" s="48" t="str">
        <f>Electives!B117</f>
        <v>c.</v>
      </c>
      <c r="N17" s="48" t="str">
        <f>Electives!C117</f>
        <v>First aid supplies &amp; kit</v>
      </c>
      <c r="O17" s="41" t="str">
        <f>IF(Electives!J117="E","E"," ")</f>
        <v> </v>
      </c>
    </row>
    <row r="18" spans="1:15" ht="12.75">
      <c r="A18" s="53" t="s">
        <v>259</v>
      </c>
      <c r="B18" s="63" t="str">
        <f>Achievements!J71</f>
        <v> </v>
      </c>
      <c r="D18" s="227"/>
      <c r="E18" s="41" t="str">
        <f>Achievements!$B21</f>
        <v>b.</v>
      </c>
      <c r="F18" s="9" t="str">
        <f>Achievements!$C21</f>
        <v>Lead flag ceremony</v>
      </c>
      <c r="G18" s="42" t="str">
        <f>IF(Achievements!J21="A","A"," ")</f>
        <v> </v>
      </c>
      <c r="I18" s="47" t="str">
        <f>Electives!B26</f>
        <v>d.</v>
      </c>
      <c r="J18" s="47" t="str">
        <f>Electives!C26</f>
        <v>Make a door stop</v>
      </c>
      <c r="K18" s="41" t="str">
        <f>IF(Electives!J26="E","E"," ")</f>
        <v> </v>
      </c>
      <c r="M18" s="163" t="str">
        <f>Electives!B119</f>
        <v>17. Tie It Right</v>
      </c>
      <c r="N18" s="163"/>
      <c r="O18" s="163"/>
    </row>
    <row r="19" spans="1:15" ht="12.75">
      <c r="A19" s="53" t="s">
        <v>265</v>
      </c>
      <c r="B19" s="63" t="str">
        <f>Achievements!J80</f>
        <v> </v>
      </c>
      <c r="D19" s="227"/>
      <c r="E19" s="41" t="str">
        <f>Achievements!$B22</f>
        <v>c.</v>
      </c>
      <c r="F19" s="9" t="str">
        <f>Achievements!$C22</f>
        <v>Respect and care for flag</v>
      </c>
      <c r="G19" s="42" t="str">
        <f>IF(Achievements!J22="A","A"," ")</f>
        <v> </v>
      </c>
      <c r="I19" s="47" t="str">
        <f>Electives!B27</f>
        <v>e.</v>
      </c>
      <c r="J19" s="47" t="str">
        <f>Electives!C27</f>
        <v>Make something else</v>
      </c>
      <c r="K19" s="41" t="str">
        <f>IF(Electives!J27="E","E"," ")</f>
        <v> </v>
      </c>
      <c r="M19" s="47" t="str">
        <f>Electives!B120</f>
        <v>a.</v>
      </c>
      <c r="N19" s="47" t="str">
        <f>Electives!C120</f>
        <v>Overhand knot &amp; square knot</v>
      </c>
      <c r="O19" s="41" t="str">
        <f>IF(Electives!J120="E","E"," ")</f>
        <v> </v>
      </c>
    </row>
    <row r="20" spans="1:15" ht="12.75">
      <c r="A20" s="53" t="s">
        <v>260</v>
      </c>
      <c r="B20" s="63" t="str">
        <f>Achievements!J91</f>
        <v> </v>
      </c>
      <c r="D20" s="227"/>
      <c r="E20" s="41" t="str">
        <f>Achievements!$B23</f>
        <v>d.</v>
      </c>
      <c r="F20" s="9" t="str">
        <f>Achievements!$C23</f>
        <v>State Flag</v>
      </c>
      <c r="G20" s="42" t="str">
        <f>IF(Achievements!J23="A","A"," ")</f>
        <v> </v>
      </c>
      <c r="I20" s="2" t="str">
        <f>Electives!B29</f>
        <v>4. Play a Game</v>
      </c>
      <c r="J20" s="2"/>
      <c r="M20" s="47" t="str">
        <f>Electives!B121</f>
        <v>b.</v>
      </c>
      <c r="N20" s="47" t="str">
        <f>Electives!C121</f>
        <v>Tie shoelaces</v>
      </c>
      <c r="O20" s="41" t="str">
        <f>IF(Electives!J121="E","E"," ")</f>
        <v> </v>
      </c>
    </row>
    <row r="21" spans="1:15" ht="12.75">
      <c r="A21" s="53" t="s">
        <v>261</v>
      </c>
      <c r="B21" s="63" t="str">
        <f>Achievements!J99</f>
        <v> </v>
      </c>
      <c r="D21" s="227"/>
      <c r="E21" s="41" t="str">
        <f>Achievements!$B24</f>
        <v>e.</v>
      </c>
      <c r="F21" s="9" t="str">
        <f>Achievements!$C24</f>
        <v>Raise flag</v>
      </c>
      <c r="G21" s="42" t="str">
        <f>IF(Achievements!J24="A","A"," ")</f>
        <v> </v>
      </c>
      <c r="I21" s="47" t="str">
        <f>Electives!B30</f>
        <v>a.</v>
      </c>
      <c r="J21" s="47" t="str">
        <f>Electives!C30</f>
        <v>Play pie-tin washer toss</v>
      </c>
      <c r="K21" s="41" t="str">
        <f>IF(Electives!J30="E","E"," ")</f>
        <v> </v>
      </c>
      <c r="M21" s="47" t="str">
        <f>Electives!B122</f>
        <v>c.</v>
      </c>
      <c r="N21" s="47" t="str">
        <f>Electives!C122</f>
        <v>Wrap and tie a package</v>
      </c>
      <c r="O21" s="41" t="str">
        <f>IF(Electives!J122="E","E"," ")</f>
        <v> </v>
      </c>
    </row>
    <row r="22" spans="1:15" ht="12.75">
      <c r="A22" s="53" t="s">
        <v>262</v>
      </c>
      <c r="B22" s="64" t="str">
        <f>Achievements!J114</f>
        <v> </v>
      </c>
      <c r="D22" s="227"/>
      <c r="E22" s="41" t="str">
        <f>Achievements!$B25</f>
        <v>f.</v>
      </c>
      <c r="F22" s="9" t="str">
        <f>Achievements!$C25</f>
        <v>Outdoor flag ceremony</v>
      </c>
      <c r="G22" s="42" t="str">
        <f>IF(Achievements!J25="A","A"," ")</f>
        <v> </v>
      </c>
      <c r="I22" s="47" t="str">
        <f>Electives!B31</f>
        <v>b.</v>
      </c>
      <c r="J22" s="47" t="str">
        <f>Electives!C31</f>
        <v>Play marble sharpshooter</v>
      </c>
      <c r="K22" s="41" t="str">
        <f>IF(Electives!J31="E","E"," ")</f>
        <v> </v>
      </c>
      <c r="M22" s="47" t="str">
        <f>Electives!B123</f>
        <v>d.</v>
      </c>
      <c r="N22" s="47" t="str">
        <f>Electives!C123</f>
        <v>Tie a stack of newspapers</v>
      </c>
      <c r="O22" s="41" t="str">
        <f>IF(Electives!J123="E","E"," ")</f>
        <v> </v>
      </c>
    </row>
    <row r="23" spans="1:15" ht="12.75">
      <c r="A23" s="54" t="s">
        <v>330</v>
      </c>
      <c r="B23" s="63" t="str">
        <f>IF(Electives!J8&gt;0,Electives!J8," ")</f>
        <v> </v>
      </c>
      <c r="D23" s="227"/>
      <c r="E23" s="41" t="str">
        <f>Achievements!$B26</f>
        <v>g.</v>
      </c>
      <c r="F23" s="9" t="str">
        <f>Achievements!$C26</f>
        <v>Fold US Flag</v>
      </c>
      <c r="G23" s="42" t="str">
        <f>IF(Achievements!J26="A","A"," ")</f>
        <v> </v>
      </c>
      <c r="I23" s="47" t="str">
        <f>Electives!B32</f>
        <v>c.</v>
      </c>
      <c r="J23" s="47" t="str">
        <f>Electives!C32</f>
        <v>Play ring toss</v>
      </c>
      <c r="K23" s="41" t="str">
        <f>IF(Electives!J32="E","E"," ")</f>
        <v> </v>
      </c>
      <c r="M23" s="47" t="str">
        <f>Electives!B124</f>
        <v>e.</v>
      </c>
      <c r="N23" s="47" t="str">
        <f>Electives!C124</f>
        <v>Tie two cords with overhand</v>
      </c>
      <c r="O23" s="41" t="str">
        <f>IF(Electives!J124="E","E"," ")</f>
        <v> </v>
      </c>
    </row>
    <row r="24" spans="4:15" ht="12.75">
      <c r="D24" s="44" t="str">
        <f>Achievements!$B28</f>
        <v>3. Keep Your Body Healthy</v>
      </c>
      <c r="E24" s="44"/>
      <c r="F24" s="44"/>
      <c r="G24" s="44"/>
      <c r="I24" s="47" t="str">
        <f>Electives!B33</f>
        <v>d.</v>
      </c>
      <c r="J24" s="47" t="str">
        <f>Electives!C33</f>
        <v>Play beanbag toss</v>
      </c>
      <c r="K24" s="41" t="str">
        <f>IF(Electives!J33="E","E"," ")</f>
        <v> </v>
      </c>
      <c r="M24" s="47" t="str">
        <f>Electives!B125</f>
        <v>f.</v>
      </c>
      <c r="N24" s="47" t="str">
        <f>Electives!C125</f>
        <v>Tie a necktie</v>
      </c>
      <c r="O24" s="41" t="str">
        <f>IF(Electives!J125="E","E"," ")</f>
        <v> </v>
      </c>
    </row>
    <row r="25" spans="4:15" ht="12.75" customHeight="1">
      <c r="D25" s="224" t="s">
        <v>316</v>
      </c>
      <c r="E25" s="41" t="str">
        <f>Achievements!$B29</f>
        <v>a.</v>
      </c>
      <c r="F25" s="9" t="str">
        <f>Achievements!$C29</f>
        <v>Track health habits</v>
      </c>
      <c r="G25" s="42" t="str">
        <f>IF(Achievements!J29="A","A"," ")</f>
        <v> </v>
      </c>
      <c r="I25" s="47" t="str">
        <f>Electives!B34</f>
        <v>e.</v>
      </c>
      <c r="J25" s="47" t="str">
        <f>Electives!C34</f>
        <v>Play a game of marbles</v>
      </c>
      <c r="K25" s="41" t="str">
        <f>IF(Electives!J34="E","E"," ")</f>
        <v> </v>
      </c>
      <c r="M25" s="47" t="str">
        <f>Electives!B126</f>
        <v>g.</v>
      </c>
      <c r="N25" s="47" t="str">
        <f>Electives!C126</f>
        <v>Wrap ends of a rope with tape</v>
      </c>
      <c r="O25" s="41" t="str">
        <f>IF(Electives!J126="E","E"," ")</f>
        <v> </v>
      </c>
    </row>
    <row r="26" spans="1:15" ht="12.75" customHeight="1">
      <c r="A26" s="57" t="s">
        <v>321</v>
      </c>
      <c r="B26" s="4"/>
      <c r="D26" s="225"/>
      <c r="E26" s="41" t="str">
        <f>Achievements!$B30</f>
        <v>b.</v>
      </c>
      <c r="F26" s="9" t="str">
        <f>Achievements!$C30</f>
        <v>Stop spread of colds</v>
      </c>
      <c r="G26" s="42" t="str">
        <f>IF(Achievements!J30="A","A"," ")</f>
        <v> </v>
      </c>
      <c r="I26" s="47" t="str">
        <f>Electives!B35</f>
        <v>f.</v>
      </c>
      <c r="J26" s="47" t="str">
        <f>Electives!C35</f>
        <v>Play large group game</v>
      </c>
      <c r="K26" s="41" t="str">
        <f>IF(Electives!J35="E","E"," ")</f>
        <v> </v>
      </c>
      <c r="M26" s="11" t="str">
        <f>Electives!B128</f>
        <v>18. Outdoor Adventure</v>
      </c>
      <c r="N26" s="11"/>
      <c r="O26" s="11"/>
    </row>
    <row r="27" spans="1:15" ht="12.75">
      <c r="A27" s="55" t="str">
        <f>Electives!B9</f>
        <v>1. It's a Secret</v>
      </c>
      <c r="B27" s="41" t="str">
        <f>IF(Electives!J14&gt;0,Electives!J14," ")</f>
        <v> </v>
      </c>
      <c r="D27" s="226"/>
      <c r="E27" s="41" t="str">
        <f>Achievements!$B31</f>
        <v>c.</v>
      </c>
      <c r="F27" s="9" t="str">
        <f>Achievements!$C31</f>
        <v>Cut on your finger</v>
      </c>
      <c r="G27" s="42" t="str">
        <f>IF(Achievements!J31="A","A"," ")</f>
        <v> </v>
      </c>
      <c r="I27" s="2" t="str">
        <f>Electives!B37</f>
        <v>5. Spare Time Fun</v>
      </c>
      <c r="J27" s="39"/>
      <c r="M27" s="47" t="str">
        <f>Electives!B129</f>
        <v>a.</v>
      </c>
      <c r="N27" s="47" t="str">
        <f>Electives!C129</f>
        <v>Plan &amp; hold family or den picnic</v>
      </c>
      <c r="O27" s="41" t="str">
        <f>IF(Electives!J129="E","E"," ")</f>
        <v> </v>
      </c>
    </row>
    <row r="28" spans="1:15" ht="12.75">
      <c r="A28" s="8" t="str">
        <f>Electives!B15</f>
        <v>2. Be an Actor</v>
      </c>
      <c r="B28" s="41" t="str">
        <f>IF(Electives!J21&gt;0,Electives!J21," ")</f>
        <v> </v>
      </c>
      <c r="D28" s="44" t="str">
        <f>Achievements!$B33</f>
        <v>4. Know Your Home and Community</v>
      </c>
      <c r="E28" s="44"/>
      <c r="F28" s="44"/>
      <c r="G28" s="44"/>
      <c r="I28" s="47" t="str">
        <f>Electives!B38</f>
        <v>a.</v>
      </c>
      <c r="J28" s="47" t="str">
        <f>Electives!C38</f>
        <v>Kite flying safety rules</v>
      </c>
      <c r="K28" s="41" t="str">
        <f>IF(Electives!J38="E","E"," ")</f>
        <v> </v>
      </c>
      <c r="M28" s="47" t="str">
        <f>Electives!B130</f>
        <v>b.</v>
      </c>
      <c r="N28" s="47" t="str">
        <f>Electives!C130</f>
        <v>Plan &amp; run family or den outing</v>
      </c>
      <c r="O28" s="41" t="str">
        <f>IF(Electives!J130="E","E"," ")</f>
        <v> </v>
      </c>
    </row>
    <row r="29" spans="1:15" ht="12.75" customHeight="1">
      <c r="A29" s="8" t="str">
        <f>Electives!B22</f>
        <v>3. Make it Yourself</v>
      </c>
      <c r="B29" s="65" t="str">
        <f>IF(Electives!J28&gt;0,Electives!J28," ")</f>
        <v> </v>
      </c>
      <c r="D29" s="224" t="s">
        <v>316</v>
      </c>
      <c r="E29" s="42" t="str">
        <f>Achievements!$B34</f>
        <v>a.</v>
      </c>
      <c r="F29" s="43" t="str">
        <f>Achievements!$C34</f>
        <v>Emergency Numbers</v>
      </c>
      <c r="G29" s="42" t="str">
        <f>IF(Achievements!J34="A","A"," ")</f>
        <v> </v>
      </c>
      <c r="I29" s="47" t="str">
        <f>Electives!B39</f>
        <v>b.</v>
      </c>
      <c r="J29" s="47" t="str">
        <f>Electives!C39</f>
        <v>Make &amp; fly a paper bag kite</v>
      </c>
      <c r="K29" s="41" t="str">
        <f>IF(Electives!J39="E","E"," ")</f>
        <v> </v>
      </c>
      <c r="M29" s="47" t="str">
        <f>Electives!B131</f>
        <v>c.</v>
      </c>
      <c r="N29" s="47" t="str">
        <f>Electives!C131</f>
        <v>Play &amp; lay a treasure hunt</v>
      </c>
      <c r="O29" s="41" t="str">
        <f>IF(Electives!J131="E","E"," ")</f>
        <v> </v>
      </c>
    </row>
    <row r="30" spans="1:15" ht="12.75" customHeight="1">
      <c r="A30" s="8" t="str">
        <f>Electives!B29</f>
        <v>4. Play a Game</v>
      </c>
      <c r="B30" s="41" t="str">
        <f>IF(Electives!J36&gt;0,Electives!J36," ")</f>
        <v> </v>
      </c>
      <c r="D30" s="225"/>
      <c r="E30" s="41" t="str">
        <f>Achievements!$B35</f>
        <v>b.</v>
      </c>
      <c r="F30" s="9" t="str">
        <f>Achievements!$C35</f>
        <v>Stranger at door</v>
      </c>
      <c r="G30" s="42" t="str">
        <f>IF(Achievements!J35="A","A"," ")</f>
        <v> </v>
      </c>
      <c r="I30" s="47" t="str">
        <f>Electives!B40</f>
        <v>c.</v>
      </c>
      <c r="J30" s="47" t="str">
        <f>Electives!C40</f>
        <v>Make &amp; fly a two-stick kite</v>
      </c>
      <c r="K30" s="41" t="str">
        <f>IF(Electives!J40="E","E"," ")</f>
        <v> </v>
      </c>
      <c r="M30" s="47" t="str">
        <f>Electives!B132</f>
        <v>d.</v>
      </c>
      <c r="N30" s="47" t="str">
        <f>Electives!C132</f>
        <v>Plan &amp; lay out obstacle race</v>
      </c>
      <c r="O30" s="41" t="str">
        <f>IF(Electives!J132="E","E"," ")</f>
        <v> </v>
      </c>
    </row>
    <row r="31" spans="1:15" ht="12.75">
      <c r="A31" s="8" t="str">
        <f>Electives!B37</f>
        <v>5. Spare Time Fun</v>
      </c>
      <c r="B31" s="41" t="str">
        <f>IF(Electives!J47&gt;0,Electives!J47," ")</f>
        <v> </v>
      </c>
      <c r="D31" s="225"/>
      <c r="E31" s="41" t="str">
        <f>Achievements!$B36</f>
        <v>c.</v>
      </c>
      <c r="F31" s="9" t="str">
        <f>Achievements!$C36</f>
        <v>Phone etiquette</v>
      </c>
      <c r="G31" s="42" t="str">
        <f>IF(Achievements!J36="A","A"," ")</f>
        <v> </v>
      </c>
      <c r="I31" s="47" t="str">
        <f>Electives!B41</f>
        <v>d.</v>
      </c>
      <c r="J31" s="47" t="str">
        <f>Electives!C41</f>
        <v>Make &amp; fly a three-stick kite</v>
      </c>
      <c r="K31" s="41" t="str">
        <f>IF(Electives!J41="E","E"," ")</f>
        <v> </v>
      </c>
      <c r="M31" s="47" t="str">
        <f>Electives!B133</f>
        <v>e.</v>
      </c>
      <c r="N31" s="47" t="str">
        <f>Electives!C133</f>
        <v>Plan &amp; lay out adventure trail</v>
      </c>
      <c r="O31" s="41" t="str">
        <f>IF(Electives!J133="E","E"," ")</f>
        <v> </v>
      </c>
    </row>
    <row r="32" spans="1:15" ht="12.75">
      <c r="A32" s="8" t="str">
        <f>Electives!B48</f>
        <v>6. Books, Books, Books</v>
      </c>
      <c r="B32" s="41" t="str">
        <f>IF(Electives!J52&gt;0,Electives!J52," ")</f>
        <v> </v>
      </c>
      <c r="D32" s="225"/>
      <c r="E32" s="41" t="str">
        <f>Achievements!$B37</f>
        <v>d.</v>
      </c>
      <c r="F32" s="9" t="str">
        <f>Achievements!$C37</f>
        <v>Leaving home rules</v>
      </c>
      <c r="G32" s="42" t="str">
        <f>IF(Achievements!J37="A","A"," ")</f>
        <v> </v>
      </c>
      <c r="I32" s="47" t="str">
        <f>Electives!B42</f>
        <v>e.</v>
      </c>
      <c r="J32" s="47" t="str">
        <f>Electives!C42</f>
        <v>Make and use a kite reel</v>
      </c>
      <c r="K32" s="41" t="str">
        <f>IF(Electives!J42="E","E"," ")</f>
        <v> </v>
      </c>
      <c r="M32" s="47" t="str">
        <f>Electives!B134</f>
        <v>f.</v>
      </c>
      <c r="N32" s="47" t="str">
        <f>Electives!C134</f>
        <v>Two summertime pack events</v>
      </c>
      <c r="O32" s="41" t="str">
        <f>IF(Electives!J134="E","E"," ")</f>
        <v> </v>
      </c>
    </row>
    <row r="33" spans="1:15" ht="12.75">
      <c r="A33" s="8" t="str">
        <f>Electives!B53</f>
        <v>7. Foot Power</v>
      </c>
      <c r="B33" s="41" t="str">
        <f>IF(Electives!J57&gt;0,Electives!J57," ")</f>
        <v> </v>
      </c>
      <c r="D33" s="225"/>
      <c r="E33" s="41" t="str">
        <f>Achievements!$B38</f>
        <v>e.</v>
      </c>
      <c r="F33" s="9" t="str">
        <f>Achievements!$C38</f>
        <v>Household jobs and resp.</v>
      </c>
      <c r="G33" s="42" t="str">
        <f>IF(Achievements!J38="A","A"," ")</f>
        <v> </v>
      </c>
      <c r="I33" s="47" t="str">
        <f>Electives!B43</f>
        <v>f.</v>
      </c>
      <c r="J33" s="47" t="str">
        <f>Electives!C43</f>
        <v>Make rubber-band boat</v>
      </c>
      <c r="K33" s="41" t="str">
        <f>IF(Electives!J43="E","E"," ")</f>
        <v> </v>
      </c>
      <c r="M33" s="47" t="str">
        <f>Electives!B135</f>
        <v>g.</v>
      </c>
      <c r="N33" s="47" t="str">
        <f>Electives!C135</f>
        <v>Point out poisonous plants</v>
      </c>
      <c r="O33" s="41" t="str">
        <f>IF(Electives!J135="E","E"," ")</f>
        <v> </v>
      </c>
    </row>
    <row r="34" spans="1:15" ht="12.75">
      <c r="A34" s="8" t="str">
        <f>Electives!B58</f>
        <v>8. Machine Power</v>
      </c>
      <c r="B34" s="41" t="str">
        <f>IF(Electives!J63&gt;0,Electives!J63," ")</f>
        <v> </v>
      </c>
      <c r="D34" s="226"/>
      <c r="E34" s="41" t="str">
        <f>Achievements!$B39</f>
        <v>f.</v>
      </c>
      <c r="F34" s="9" t="str">
        <f>Achievements!$C39</f>
        <v>Visit important place</v>
      </c>
      <c r="G34" s="42" t="str">
        <f>IF(Achievements!J39="A","A"," ")</f>
        <v> </v>
      </c>
      <c r="I34" s="47" t="str">
        <f>Electives!B44</f>
        <v>g.</v>
      </c>
      <c r="J34" s="47" t="str">
        <f>Electives!C44</f>
        <v>Make boat, plane, train, etc.</v>
      </c>
      <c r="K34" s="41" t="str">
        <f>IF(Electives!J44="E","E"," ")</f>
        <v> </v>
      </c>
      <c r="M34" s="11" t="str">
        <f>Electives!B137</f>
        <v>19. Fishing</v>
      </c>
      <c r="N34" s="11"/>
      <c r="O34" s="11"/>
    </row>
    <row r="35" spans="1:15" ht="12.75">
      <c r="A35" s="8" t="str">
        <f>Electives!B64</f>
        <v>9. Let's Have a Party</v>
      </c>
      <c r="B35" s="41" t="str">
        <f>IF(Electives!J68&gt;0,Electives!J68," ")</f>
        <v> </v>
      </c>
      <c r="D35" s="38" t="str">
        <f>Achievements!$B41</f>
        <v>5. Tools for Fixing and Building </v>
      </c>
      <c r="E35" s="38"/>
      <c r="F35" s="38"/>
      <c r="G35" s="38"/>
      <c r="I35" s="47" t="str">
        <f>Electives!B45</f>
        <v>h.</v>
      </c>
      <c r="J35" s="47" t="str">
        <f>Electives!C45</f>
        <v>Make boat, plane, train, etc.</v>
      </c>
      <c r="K35" s="41" t="str">
        <f>IF(Electives!J45="E","E"," ")</f>
        <v> </v>
      </c>
      <c r="M35" s="47" t="str">
        <f>Electives!B138</f>
        <v>a.</v>
      </c>
      <c r="N35" s="47" t="str">
        <f>Electives!C138</f>
        <v>Identify 5 fish</v>
      </c>
      <c r="O35" s="41" t="str">
        <f>IF(Electives!J138="E","E"," ")</f>
        <v> </v>
      </c>
    </row>
    <row r="36" spans="1:15" ht="12.75" customHeight="1">
      <c r="A36" s="8" t="str">
        <f>Electives!B69</f>
        <v>10 American Indian Lore</v>
      </c>
      <c r="B36" s="41" t="str">
        <f>IF(Electives!J76&gt;0,Electives!J76," ")</f>
        <v> </v>
      </c>
      <c r="D36" s="224" t="s">
        <v>316</v>
      </c>
      <c r="E36" s="41" t="str">
        <f>Achievements!$B42</f>
        <v>a.</v>
      </c>
      <c r="F36" s="9" t="str">
        <f>Achievements!$C42</f>
        <v>Name seven tools</v>
      </c>
      <c r="G36" s="41" t="str">
        <f>IF(Achievements!J42="A","A"," ")</f>
        <v> </v>
      </c>
      <c r="I36" s="47" t="str">
        <f>Electives!B46</f>
        <v>i.</v>
      </c>
      <c r="J36" s="47" t="str">
        <f>Electives!C46</f>
        <v>Make boat, plane, train, etc.</v>
      </c>
      <c r="K36" s="41" t="str">
        <f>IF(Electives!J46="E","E"," ")</f>
        <v> </v>
      </c>
      <c r="M36" s="47" t="str">
        <f>Electives!B139</f>
        <v>b.</v>
      </c>
      <c r="N36" s="47" t="str">
        <f>Electives!C139</f>
        <v>Rig a pole with line and hook</v>
      </c>
      <c r="O36" s="41" t="str">
        <f>IF(Electives!J139="E","E"," ")</f>
        <v> </v>
      </c>
    </row>
    <row r="37" spans="1:15" ht="12.75" customHeight="1">
      <c r="A37" s="8" t="str">
        <f>Electives!B77</f>
        <v>11. Sing-Along</v>
      </c>
      <c r="B37" s="41" t="str">
        <f>IF(Electives!J84&gt;0,Electives!J84," ")</f>
        <v> </v>
      </c>
      <c r="D37" s="225"/>
      <c r="E37" s="41" t="str">
        <f>Achievements!$B43</f>
        <v>b.</v>
      </c>
      <c r="F37" s="9" t="str">
        <f>Achievements!$C43</f>
        <v>Use plyers</v>
      </c>
      <c r="G37" s="41" t="str">
        <f>IF(Achievements!J43="A","A"," ")</f>
        <v> </v>
      </c>
      <c r="I37" s="2" t="str">
        <f>Electives!B48</f>
        <v>6. Books, Books, Books</v>
      </c>
      <c r="J37" s="39"/>
      <c r="M37" s="47" t="str">
        <f>Electives!B140</f>
        <v>c.</v>
      </c>
      <c r="N37" s="47" t="str">
        <f>Electives!C140</f>
        <v>Bait your hook &amp; fish</v>
      </c>
      <c r="O37" s="41" t="str">
        <f>IF(Electives!J140="E","E"," ")</f>
        <v> </v>
      </c>
    </row>
    <row r="38" spans="1:15" ht="12.75">
      <c r="A38" s="8" t="str">
        <f>Electives!B85</f>
        <v>12. Be an Artist</v>
      </c>
      <c r="B38" s="41" t="str">
        <f>IF(Electives!J92&gt;0,Electives!J92," ")</f>
        <v> </v>
      </c>
      <c r="D38" s="225"/>
      <c r="E38" s="41" t="str">
        <f>Achievements!$B44</f>
        <v>c.</v>
      </c>
      <c r="F38" s="9" t="str">
        <f>Achievements!$C44</f>
        <v>Screws and screwdrivers</v>
      </c>
      <c r="G38" s="41" t="str">
        <f>IF(Achievements!J44="A","A"," ")</f>
        <v> </v>
      </c>
      <c r="I38" s="47" t="str">
        <f>Electives!B49</f>
        <v>a.</v>
      </c>
      <c r="J38" s="47" t="str">
        <f>Electives!C49</f>
        <v>Visit library. Get library card</v>
      </c>
      <c r="K38" s="41" t="str">
        <f>IF(Electives!J49="E","E"," ")</f>
        <v> </v>
      </c>
      <c r="M38" s="47" t="str">
        <f>Electives!B141</f>
        <v>d.</v>
      </c>
      <c r="N38" s="47" t="str">
        <f>Electives!C141</f>
        <v>Know rules of safe fishing</v>
      </c>
      <c r="O38" s="41" t="str">
        <f>IF(Electives!J141="E","E"," ")</f>
        <v> </v>
      </c>
    </row>
    <row r="39" spans="1:15" ht="12.75">
      <c r="A39" s="8" t="str">
        <f>Electives!B93</f>
        <v>13. Birds</v>
      </c>
      <c r="B39" s="41" t="str">
        <f>IF(Electives!J100&gt;0,Electives!J100," ")</f>
        <v> </v>
      </c>
      <c r="D39" s="225"/>
      <c r="E39" s="41" t="str">
        <f>Achievements!$B45</f>
        <v>d.</v>
      </c>
      <c r="F39" s="9" t="str">
        <f>Achievements!$C45</f>
        <v>Use a hammer</v>
      </c>
      <c r="G39" s="41" t="str">
        <f>IF(Achievements!J45="A","A"," ")</f>
        <v> </v>
      </c>
      <c r="I39" s="47" t="str">
        <f>Electives!B50</f>
        <v>b.</v>
      </c>
      <c r="J39" s="47" t="str">
        <f>Electives!C50</f>
        <v>Choose a book and read it</v>
      </c>
      <c r="K39" s="41" t="str">
        <f>IF(Electives!J50="E","E"," ")</f>
        <v> </v>
      </c>
      <c r="M39" s="47" t="str">
        <f>Electives!B142</f>
        <v>e.</v>
      </c>
      <c r="N39" s="47" t="str">
        <f>Electives!C142</f>
        <v>Tell about fishing laws in area</v>
      </c>
      <c r="O39" s="41" t="str">
        <f>IF(Electives!J142="E","E"," ")</f>
        <v> </v>
      </c>
    </row>
    <row r="40" spans="1:15" ht="12.75">
      <c r="A40" s="8" t="str">
        <f>Electives!B101</f>
        <v>14. Pets</v>
      </c>
      <c r="B40" s="41" t="str">
        <f>IF(Electives!J106&gt;0,Electives!J106," ")</f>
        <v> </v>
      </c>
      <c r="D40" s="226"/>
      <c r="E40" s="41" t="str">
        <f>Achievements!$B46</f>
        <v>e.</v>
      </c>
      <c r="F40" s="9" t="str">
        <f>Achievements!$C46</f>
        <v>Make something useful</v>
      </c>
      <c r="G40" s="41" t="str">
        <f>IF(Achievements!J46="A","A"," ")</f>
        <v> </v>
      </c>
      <c r="I40" s="47" t="str">
        <f>Electives!B51</f>
        <v>c.</v>
      </c>
      <c r="J40" s="47" t="str">
        <f>Electives!C51</f>
        <v>Make a book cover for a book</v>
      </c>
      <c r="K40" s="41" t="str">
        <f>IF(Electives!J51="E","E"," ")</f>
        <v> </v>
      </c>
      <c r="M40" s="47" t="str">
        <f>Electives!B143</f>
        <v>f.</v>
      </c>
      <c r="N40" s="47" t="str">
        <f>Electives!C143</f>
        <v>Show how to use a rod &amp; reel</v>
      </c>
      <c r="O40" s="41" t="str">
        <f>IF(Electives!J143="E","E"," ")</f>
        <v> </v>
      </c>
    </row>
    <row r="41" spans="1:15" ht="12.75">
      <c r="A41" s="8" t="str">
        <f>Electives!B107</f>
        <v>15. Grow Something</v>
      </c>
      <c r="B41" s="41" t="str">
        <f>IF(Electives!J113&gt;0,Electives!J113," ")</f>
        <v> </v>
      </c>
      <c r="D41" s="38" t="str">
        <f>Achievements!$B48</f>
        <v>6. Start a Collection</v>
      </c>
      <c r="E41" s="38"/>
      <c r="F41" s="38"/>
      <c r="G41" s="38"/>
      <c r="I41" s="2" t="str">
        <f>Electives!B53</f>
        <v>7. Foot Power</v>
      </c>
      <c r="J41" s="39"/>
      <c r="M41" s="11" t="str">
        <f>Electives!B145</f>
        <v>20. Sports</v>
      </c>
      <c r="N41" s="11"/>
      <c r="O41" s="11"/>
    </row>
    <row r="42" spans="1:15" ht="12.75" customHeight="1">
      <c r="A42" s="8" t="str">
        <f>Electives!B114</f>
        <v>16. Family Alert</v>
      </c>
      <c r="B42" s="41" t="str">
        <f>IF(Electives!J118&gt;0,Electives!J118," ")</f>
        <v> </v>
      </c>
      <c r="D42" s="224" t="s">
        <v>316</v>
      </c>
      <c r="E42" s="45" t="str">
        <f>Achievements!$B49</f>
        <v>a.</v>
      </c>
      <c r="F42" s="9" t="str">
        <f>Achievements!$C49</f>
        <v>CC Positive Attitude - Know</v>
      </c>
      <c r="G42" s="41" t="str">
        <f>IF(Achievements!J49="A","A"," ")</f>
        <v> </v>
      </c>
      <c r="I42" s="47" t="str">
        <f>Electives!B54</f>
        <v>a.</v>
      </c>
      <c r="J42" s="47" t="str">
        <f>Electives!C54</f>
        <v>Learn to walk on stilts</v>
      </c>
      <c r="K42" s="41" t="str">
        <f>IF(Electives!J54="E","E"," ")</f>
        <v> </v>
      </c>
      <c r="M42" s="47" t="str">
        <f>Electives!B146</f>
        <v>a.</v>
      </c>
      <c r="N42" s="47" t="str">
        <f>Electives!C146</f>
        <v>Play tennis, tab.tennis, or bdm.</v>
      </c>
      <c r="O42" s="41" t="str">
        <f>IF(Electives!J146="E","E"," ")</f>
        <v> </v>
      </c>
    </row>
    <row r="43" spans="1:15" ht="12.75" customHeight="1">
      <c r="A43" s="8" t="str">
        <f>Electives!B119</f>
        <v>17. Tie It Right</v>
      </c>
      <c r="B43" s="41" t="str">
        <f>IF(Electives!J127&gt;0,Electives!J127," ")</f>
        <v> </v>
      </c>
      <c r="D43" s="225"/>
      <c r="E43" s="46"/>
      <c r="F43" s="9" t="str">
        <f>Achievements!$C50</f>
        <v>CC Positive Attitude - Commit</v>
      </c>
      <c r="G43" s="41" t="str">
        <f>IF(Achievements!J50="A","A"," ")</f>
        <v> </v>
      </c>
      <c r="I43" s="47" t="str">
        <f>Electives!B55</f>
        <v>b.</v>
      </c>
      <c r="J43" s="47" t="str">
        <f>Electives!C55</f>
        <v>Make puddle jumpers &amp; walk</v>
      </c>
      <c r="K43" s="41" t="str">
        <f>IF(Electives!J55="E","E"," ")</f>
        <v> </v>
      </c>
      <c r="M43" s="47" t="str">
        <f>Electives!B147</f>
        <v>b.</v>
      </c>
      <c r="N43" s="47" t="str">
        <f>Electives!C147</f>
        <v>Know boating safety rules</v>
      </c>
      <c r="O43" s="41" t="str">
        <f>IF(Electives!J147="E","E"," ")</f>
        <v> </v>
      </c>
    </row>
    <row r="44" spans="1:15" ht="12.75">
      <c r="A44" s="8" t="str">
        <f>Electives!B128</f>
        <v>18. Outdoor Adventure</v>
      </c>
      <c r="B44" s="41" t="str">
        <f>IF(Electives!J136&gt;0,Electives!J136," ")</f>
        <v> </v>
      </c>
      <c r="D44" s="225"/>
      <c r="E44" s="42"/>
      <c r="F44" s="9" t="str">
        <f>Achievements!$C51</f>
        <v>CC Positive Attitude - Practice</v>
      </c>
      <c r="G44" s="41" t="str">
        <f>IF(Achievements!J51="A","A"," ")</f>
        <v> </v>
      </c>
      <c r="I44" s="47" t="str">
        <f>Electives!B56</f>
        <v>c.</v>
      </c>
      <c r="J44" s="47" t="str">
        <f>Electives!C56</f>
        <v>Make foot racers and use</v>
      </c>
      <c r="K44" s="41" t="str">
        <f>IF(Electives!J56="E","E"," ")</f>
        <v> </v>
      </c>
      <c r="M44" s="47" t="str">
        <f>Electives!B148</f>
        <v>c.</v>
      </c>
      <c r="N44" s="47" t="str">
        <f>Electives!C148</f>
        <v>Earn Archery belt loop</v>
      </c>
      <c r="O44" s="41" t="str">
        <f>IF(Electives!J148="E","E"," ")</f>
        <v> </v>
      </c>
    </row>
    <row r="45" spans="1:15" ht="12.75">
      <c r="A45" s="8" t="str">
        <f>Electives!B137</f>
        <v>19. Fishing</v>
      </c>
      <c r="B45" s="41" t="str">
        <f>IF(Electives!J144&gt;0,Electives!J144," ")</f>
        <v> </v>
      </c>
      <c r="D45" s="225"/>
      <c r="E45" s="41" t="str">
        <f>Achievements!$B52</f>
        <v>b.</v>
      </c>
      <c r="F45" s="9" t="str">
        <f>Achievements!$C52</f>
        <v>Collect ten things</v>
      </c>
      <c r="G45" s="41" t="str">
        <f>IF(Achievements!J52="A","A"," ")</f>
        <v> </v>
      </c>
      <c r="I45" s="2" t="str">
        <f>Electives!B58</f>
        <v>8. Machine Power</v>
      </c>
      <c r="J45" s="39"/>
      <c r="M45" s="47" t="str">
        <f>Electives!B149</f>
        <v>d.</v>
      </c>
      <c r="N45" s="47" t="str">
        <f>Electives!C149</f>
        <v>Safety and courtesy for skiing</v>
      </c>
      <c r="O45" s="41" t="str">
        <f>IF(Electives!J149="E","E"," ")</f>
        <v> </v>
      </c>
    </row>
    <row r="46" spans="1:15" ht="12.75">
      <c r="A46" s="8" t="str">
        <f>Electives!B145</f>
        <v>20. Sports</v>
      </c>
      <c r="B46" s="41" t="str">
        <f>IF(Electives!J161&gt;0,Electives!J161," ")</f>
        <v> </v>
      </c>
      <c r="D46" s="226"/>
      <c r="E46" s="41" t="str">
        <f>Achievements!$B53</f>
        <v>c.</v>
      </c>
      <c r="F46" s="9" t="str">
        <f>Achievements!$C53</f>
        <v>Show and explain collection</v>
      </c>
      <c r="G46" s="41" t="str">
        <f>IF(Achievements!J53="A","A"," ")</f>
        <v> </v>
      </c>
      <c r="I46" s="47" t="str">
        <f>Electives!B59</f>
        <v>a.</v>
      </c>
      <c r="J46" s="47" t="str">
        <f>Electives!C59</f>
        <v>Name 10 kinds of trucks</v>
      </c>
      <c r="K46" s="41" t="str">
        <f>IF(Electives!J59="E","E"," ")</f>
        <v> </v>
      </c>
      <c r="M46" s="47" t="str">
        <f>Electives!B150</f>
        <v>e.</v>
      </c>
      <c r="N46" s="47" t="str">
        <f>Electives!C150</f>
        <v>Go ice skating</v>
      </c>
      <c r="O46" s="41" t="str">
        <f>IF(Electives!J150="E","E"," ")</f>
        <v> </v>
      </c>
    </row>
    <row r="47" spans="1:15" ht="12.75">
      <c r="A47" s="8" t="str">
        <f>Electives!B162</f>
        <v>21. Computers</v>
      </c>
      <c r="B47" s="41" t="str">
        <f>IF(Electives!J166&gt;0,Electives!J166," ")</f>
        <v> </v>
      </c>
      <c r="D47" s="38" t="str">
        <f>Achievements!$B55</f>
        <v>7. Your Living World</v>
      </c>
      <c r="E47" s="38"/>
      <c r="F47" s="38"/>
      <c r="G47" s="36"/>
      <c r="I47" s="47" t="str">
        <f>Electives!B60</f>
        <v>b.</v>
      </c>
      <c r="J47" s="47" t="str">
        <f>Electives!C60</f>
        <v>Job using wheel &amp; axle</v>
      </c>
      <c r="K47" s="41" t="str">
        <f>IF(Electives!J60="E","E"," ")</f>
        <v> </v>
      </c>
      <c r="M47" s="47" t="str">
        <f>Electives!B151</f>
        <v>f.</v>
      </c>
      <c r="N47" s="47" t="str">
        <f>Electives!C151</f>
        <v>Go roller skating</v>
      </c>
      <c r="O47" s="41" t="str">
        <f>IF(Electives!J151="E","E"," ")</f>
        <v> </v>
      </c>
    </row>
    <row r="48" spans="1:15" ht="12.75" customHeight="1">
      <c r="A48" s="8" t="str">
        <f>Electives!B167</f>
        <v>22. Say It Right</v>
      </c>
      <c r="B48" s="41" t="str">
        <f>IF(Electives!J173&gt;0,Electives!J173," ")</f>
        <v> </v>
      </c>
      <c r="D48" s="224" t="s">
        <v>316</v>
      </c>
      <c r="E48" s="45" t="str">
        <f>Achievements!$B56</f>
        <v>a.</v>
      </c>
      <c r="F48" s="9" t="str">
        <f>Achievements!$C56</f>
        <v>CC Respect - Know</v>
      </c>
      <c r="G48" s="41" t="str">
        <f>IF(Achievements!J56="A","A"," ")</f>
        <v> </v>
      </c>
      <c r="I48" s="47" t="str">
        <f>Electives!B61</f>
        <v>c.</v>
      </c>
      <c r="J48" s="47" t="str">
        <f>Electives!C61</f>
        <v>Show how to use a pulley</v>
      </c>
      <c r="K48" s="41" t="str">
        <f>IF(Electives!J61="E","E"," ")</f>
        <v> </v>
      </c>
      <c r="M48" s="47" t="str">
        <f>Electives!B152</f>
        <v>g.</v>
      </c>
      <c r="N48" s="47" t="str">
        <f>Electives!C152</f>
        <v>Go bowling</v>
      </c>
      <c r="O48" s="41" t="str">
        <f>IF(Electives!J152="E","E"," ")</f>
        <v> </v>
      </c>
    </row>
    <row r="49" spans="1:15" ht="12.75" customHeight="1">
      <c r="A49" s="56" t="str">
        <f>Electives!B174</f>
        <v>23. Let's Go Camping</v>
      </c>
      <c r="B49" s="41" t="str">
        <f>IF(Electives!J183&gt;0,Electives!J183," ")</f>
        <v> </v>
      </c>
      <c r="D49" s="225"/>
      <c r="E49" s="46"/>
      <c r="F49" s="9" t="str">
        <f>Achievements!$C57</f>
        <v>CC Respect - Commit</v>
      </c>
      <c r="G49" s="41" t="str">
        <f>IF(Achievements!J57="A","A"," ")</f>
        <v> </v>
      </c>
      <c r="I49" s="47" t="str">
        <f>Electives!B62</f>
        <v>d.</v>
      </c>
      <c r="J49" s="47" t="str">
        <f>Electives!C62</f>
        <v>Make and use a windlass</v>
      </c>
      <c r="K49" s="41" t="str">
        <f>IF(Electives!J62="E","E"," ")</f>
        <v> </v>
      </c>
      <c r="M49" s="47" t="str">
        <f>Electives!B153</f>
        <v>h.</v>
      </c>
      <c r="N49" s="47" t="str">
        <f>Electives!C153</f>
        <v>Track sprinter's start</v>
      </c>
      <c r="O49" s="41" t="str">
        <f>IF(Electives!J153="E","E"," ")</f>
        <v> </v>
      </c>
    </row>
    <row r="50" spans="4:15" ht="12.75">
      <c r="D50" s="225"/>
      <c r="E50" s="42"/>
      <c r="F50" s="9" t="str">
        <f>Achievements!$C58</f>
        <v>CC Respect - Practice</v>
      </c>
      <c r="G50" s="41" t="str">
        <f>IF(Achievements!J58="A","A"," ")</f>
        <v> </v>
      </c>
      <c r="I50" s="2" t="str">
        <f>Electives!B64</f>
        <v>9. Let's Have a Party</v>
      </c>
      <c r="J50" s="39"/>
      <c r="M50" s="47" t="str">
        <f>Electives!B154</f>
        <v>i.</v>
      </c>
      <c r="N50" s="47" t="str">
        <f>Electives!C154</f>
        <v>Standing long jump</v>
      </c>
      <c r="O50" s="41" t="str">
        <f>IF(Electives!J154="E","E"," ")</f>
        <v> </v>
      </c>
    </row>
    <row r="51" spans="4:15" ht="12.75">
      <c r="D51" s="225"/>
      <c r="E51" s="41" t="str">
        <f>Achievements!$B59</f>
        <v>b.</v>
      </c>
      <c r="F51" s="9" t="str">
        <f>Achievements!$C59</f>
        <v>Find out about polution</v>
      </c>
      <c r="G51" s="41" t="str">
        <f>IF(Achievements!J59="A","A"," ")</f>
        <v> </v>
      </c>
      <c r="I51" s="47" t="str">
        <f>Electives!B65</f>
        <v>a.</v>
      </c>
      <c r="J51" s="47" t="str">
        <f>Electives!C65</f>
        <v>Help with a home or den party</v>
      </c>
      <c r="K51" s="41" t="str">
        <f>IF(Electives!J65="E","E"," ")</f>
        <v> </v>
      </c>
      <c r="M51" s="47" t="str">
        <f>Electives!B155</f>
        <v>j.</v>
      </c>
      <c r="N51" s="47" t="str">
        <f>Electives!C155</f>
        <v>Play in a flag football game</v>
      </c>
      <c r="O51" s="41" t="str">
        <f>IF(Electives!J155="E","E"," ")</f>
        <v> </v>
      </c>
    </row>
    <row r="52" spans="4:15" ht="12.75">
      <c r="D52" s="225"/>
      <c r="E52" s="41" t="str">
        <f>Achievements!$B60</f>
        <v>c.</v>
      </c>
      <c r="F52" s="9" t="str">
        <f>Achievements!$C60</f>
        <v>Find out about recycling</v>
      </c>
      <c r="G52" s="41" t="str">
        <f>IF(Achievements!J60="A","A"," ")</f>
        <v> </v>
      </c>
      <c r="I52" s="47" t="str">
        <f>Electives!B66</f>
        <v>b.</v>
      </c>
      <c r="J52" s="47" t="str">
        <f>Electives!C66</f>
        <v>Make a gift or toy and give it</v>
      </c>
      <c r="K52" s="41" t="str">
        <f>IF(Electives!J66="E","E"," ")</f>
        <v> </v>
      </c>
      <c r="M52" s="47" t="str">
        <f>Electives!B156</f>
        <v>k.</v>
      </c>
      <c r="N52" s="47" t="str">
        <f>Electives!C156</f>
        <v>Play in a soccer game</v>
      </c>
      <c r="O52" s="41" t="str">
        <f>IF(Electives!J156="E","E"," ")</f>
        <v> </v>
      </c>
    </row>
    <row r="53" spans="4:15" ht="12.75">
      <c r="D53" s="225"/>
      <c r="E53" s="41" t="str">
        <f>Achievements!$B61</f>
        <v>d.</v>
      </c>
      <c r="F53" s="9" t="str">
        <f>Achievements!$C61</f>
        <v>Pick up litter</v>
      </c>
      <c r="G53" s="41" t="str">
        <f>IF(Achievements!J61="A","A"," ")</f>
        <v> </v>
      </c>
      <c r="I53" s="47" t="str">
        <f>Electives!B67</f>
        <v>c.</v>
      </c>
      <c r="J53" s="47" t="str">
        <f>Electives!C67</f>
        <v>Make a gift or toy and give it</v>
      </c>
      <c r="K53" s="41" t="str">
        <f>IF(Electives!J67="E","E"," ")</f>
        <v> </v>
      </c>
      <c r="M53" s="47" t="str">
        <f>Electives!B157</f>
        <v>l.</v>
      </c>
      <c r="N53" s="47" t="str">
        <f>Electives!C157</f>
        <v>Play in a baseball or softball</v>
      </c>
      <c r="O53" s="41" t="str">
        <f>IF(Electives!J157="E","E"," ")</f>
        <v> </v>
      </c>
    </row>
    <row r="54" spans="4:15" ht="12.75">
      <c r="D54" s="225"/>
      <c r="E54" s="41" t="str">
        <f>Achievements!$B62</f>
        <v>e.</v>
      </c>
      <c r="F54" s="9" t="str">
        <f>Achievements!$C62</f>
        <v>Three stories about ecology</v>
      </c>
      <c r="G54" s="41" t="str">
        <f>IF(Achievements!J62="A","A"," ")</f>
        <v> </v>
      </c>
      <c r="I54" s="2" t="str">
        <f>Electives!B69</f>
        <v>10 American Indian Lore</v>
      </c>
      <c r="J54" s="39"/>
      <c r="M54" s="47" t="str">
        <f>Electives!B158</f>
        <v>m.</v>
      </c>
      <c r="N54" s="47" t="str">
        <f>Electives!C158</f>
        <v>Play in a basketball</v>
      </c>
      <c r="O54" s="41" t="str">
        <f>IF(Electives!J158="E","E"," ")</f>
        <v> </v>
      </c>
    </row>
    <row r="55" spans="4:15" ht="12.75">
      <c r="D55" s="226"/>
      <c r="E55" s="41" t="str">
        <f>Achievements!$B63</f>
        <v>f.</v>
      </c>
      <c r="F55" s="9" t="str">
        <f>Achievements!$C63</f>
        <v>Three ways to save energy</v>
      </c>
      <c r="G55" s="41" t="str">
        <f>IF(Achievements!J63="A","A"," ")</f>
        <v> </v>
      </c>
      <c r="I55" s="47" t="str">
        <f>Electives!B70</f>
        <v>a.</v>
      </c>
      <c r="J55" s="47" t="str">
        <f>Electives!C70</f>
        <v>Read about American indians</v>
      </c>
      <c r="K55" s="41" t="str">
        <f>IF(Electives!J70="E","E"," ")</f>
        <v> </v>
      </c>
      <c r="M55" s="47" t="str">
        <f>Electives!B159</f>
        <v>n.</v>
      </c>
      <c r="N55" s="47" t="str">
        <f>Electives!C159</f>
        <v>BB-gun belt loop</v>
      </c>
      <c r="O55" s="41" t="str">
        <f>IF(Electives!J159="E","E"," ")</f>
        <v> </v>
      </c>
    </row>
    <row r="56" spans="4:15" ht="12.75">
      <c r="D56" s="38" t="str">
        <f>Achievements!$B65</f>
        <v>8. Cooking and Eating</v>
      </c>
      <c r="E56" s="38"/>
      <c r="F56" s="38"/>
      <c r="G56" s="36"/>
      <c r="I56" s="47" t="str">
        <f>Electives!B71</f>
        <v>b.</v>
      </c>
      <c r="J56" s="47" t="str">
        <f>Electives!C71</f>
        <v>Make traditional instrument</v>
      </c>
      <c r="K56" s="41" t="str">
        <f>IF(Electives!J71="E","E"," ")</f>
        <v> </v>
      </c>
      <c r="M56" s="47" t="str">
        <f>Electives!B160</f>
        <v>o.</v>
      </c>
      <c r="N56" s="47" t="str">
        <f>Electives!C160</f>
        <v>4 outdoor physical fitness act.</v>
      </c>
      <c r="O56" s="41" t="str">
        <f>IF(Electives!J160="E","E"," ")</f>
        <v> </v>
      </c>
    </row>
    <row r="57" spans="4:15" ht="12.75" customHeight="1">
      <c r="D57" s="224" t="s">
        <v>316</v>
      </c>
      <c r="E57" s="41" t="str">
        <f>Achievements!$B66</f>
        <v>a.</v>
      </c>
      <c r="F57" s="9" t="str">
        <f>Achievements!$C66</f>
        <v>Food guide pyramid</v>
      </c>
      <c r="G57" s="41" t="str">
        <f>IF(Achievements!J66="A","A"," ")</f>
        <v> </v>
      </c>
      <c r="I57" s="47" t="str">
        <f>Electives!B72</f>
        <v>c.</v>
      </c>
      <c r="J57" s="47" t="str">
        <f>Electives!C72</f>
        <v>Make traditional clothing</v>
      </c>
      <c r="K57" s="41" t="str">
        <f>IF(Electives!J72="E","E"," ")</f>
        <v> </v>
      </c>
      <c r="M57" s="11" t="str">
        <f>Electives!B162</f>
        <v>21. Computers</v>
      </c>
      <c r="N57" s="11"/>
      <c r="O57" s="11"/>
    </row>
    <row r="58" spans="4:15" ht="12.75" customHeight="1">
      <c r="D58" s="225"/>
      <c r="E58" s="41" t="str">
        <f>Achievements!$B67</f>
        <v>b.</v>
      </c>
      <c r="F58" s="9" t="str">
        <f>Achievements!$C67</f>
        <v>Plan family meals</v>
      </c>
      <c r="G58" s="41" t="str">
        <f>IF(Achievements!J67="A","A"," ")</f>
        <v> </v>
      </c>
      <c r="I58" s="47" t="str">
        <f>Electives!B73</f>
        <v>d.</v>
      </c>
      <c r="J58" s="47" t="str">
        <f>Electives!C73</f>
        <v>Make traditional item</v>
      </c>
      <c r="K58" s="41" t="str">
        <f>IF(Electives!J73="E","E"," ")</f>
        <v> </v>
      </c>
      <c r="M58" s="47" t="str">
        <f>Electives!B163</f>
        <v>a.</v>
      </c>
      <c r="N58" s="47" t="str">
        <f>Electives!C163</f>
        <v>Business w/computers</v>
      </c>
      <c r="O58" s="41" t="str">
        <f>IF(Electives!J163="E","E"," ")</f>
        <v> </v>
      </c>
    </row>
    <row r="59" spans="4:15" ht="12.75">
      <c r="D59" s="225"/>
      <c r="E59" s="41" t="str">
        <f>Achievements!$B68</f>
        <v>c.</v>
      </c>
      <c r="F59" s="9" t="str">
        <f>Achievements!$C68</f>
        <v>Fix a meal for your family</v>
      </c>
      <c r="G59" s="41" t="str">
        <f>IF(Achievements!J68="A","A"," ")</f>
        <v> </v>
      </c>
      <c r="I59" s="47" t="str">
        <f>Electives!B74</f>
        <v>e.</v>
      </c>
      <c r="J59" s="47" t="str">
        <f>Electives!C74</f>
        <v>Make a trad house model</v>
      </c>
      <c r="K59" s="41" t="str">
        <f>IF(Electives!J74="E","E"," ")</f>
        <v> </v>
      </c>
      <c r="M59" s="47" t="str">
        <f>Electives!B164</f>
        <v>b.</v>
      </c>
      <c r="N59" s="47" t="str">
        <f>Electives!C164</f>
        <v>Explain a computer program</v>
      </c>
      <c r="O59" s="41" t="str">
        <f>IF(Electives!J164="E","E"," ")</f>
        <v> </v>
      </c>
    </row>
    <row r="60" spans="4:15" ht="12.75">
      <c r="D60" s="225"/>
      <c r="E60" s="41" t="str">
        <f>Achievements!$B69</f>
        <v>d.</v>
      </c>
      <c r="F60" s="9" t="str">
        <f>Achievements!$C69</f>
        <v>Fix your own breakfast</v>
      </c>
      <c r="G60" s="41" t="str">
        <f>IF(Achievements!J69="A","A"," ")</f>
        <v> </v>
      </c>
      <c r="I60" s="47" t="str">
        <f>Electives!B75</f>
        <v>f.</v>
      </c>
      <c r="J60" s="47" t="str">
        <f>Electives!C75</f>
        <v>Learn 12 Am. Ind. pict. words</v>
      </c>
      <c r="K60" s="41" t="str">
        <f>IF(Electives!J75="E","E"," ")</f>
        <v> </v>
      </c>
      <c r="M60" s="47" t="str">
        <f>Electives!B165</f>
        <v>c.</v>
      </c>
      <c r="N60" s="47" t="str">
        <f>Electives!C165</f>
        <v>Describe mouse and CD-ROM</v>
      </c>
      <c r="O60" s="41" t="str">
        <f>IF(Electives!J165="E","E"," ")</f>
        <v> </v>
      </c>
    </row>
    <row r="61" spans="4:15" ht="12.75">
      <c r="D61" s="226"/>
      <c r="E61" s="41" t="str">
        <f>Achievements!$B70</f>
        <v>e.</v>
      </c>
      <c r="F61" s="9" t="str">
        <f>Achievements!$C70</f>
        <v>Plan and fix outdoor meal</v>
      </c>
      <c r="G61" s="41" t="str">
        <f>IF(Achievements!J70="A","A"," ")</f>
        <v> </v>
      </c>
      <c r="I61" s="2" t="str">
        <f>Electives!B77</f>
        <v>11. Sing-Along</v>
      </c>
      <c r="J61" s="39"/>
      <c r="M61" s="11" t="str">
        <f>Electives!B167</f>
        <v>22. Say It Right</v>
      </c>
      <c r="N61" s="11"/>
      <c r="O61" s="11"/>
    </row>
    <row r="62" spans="4:15" ht="12.75">
      <c r="D62" s="38" t="str">
        <f>Achievements!$B72</f>
        <v>9. Be Safe at home and On the Street</v>
      </c>
      <c r="E62" s="38"/>
      <c r="F62" s="38"/>
      <c r="G62" s="36"/>
      <c r="I62" s="47" t="str">
        <f>Electives!B78</f>
        <v>a.</v>
      </c>
      <c r="J62" s="47" t="str">
        <f>Electives!C78</f>
        <v>Learn &amp; sing America</v>
      </c>
      <c r="K62" s="41" t="str">
        <f>IF(Electives!J78="E","E"," ")</f>
        <v> </v>
      </c>
      <c r="M62" s="47" t="str">
        <f>Electives!B168</f>
        <v>a.</v>
      </c>
      <c r="N62" s="47" t="str">
        <f>Electives!C168</f>
        <v>Say "hello" in other language</v>
      </c>
      <c r="O62" s="41" t="str">
        <f>IF(Electives!J168="E","E"," ")</f>
        <v> </v>
      </c>
    </row>
    <row r="63" spans="4:15" ht="12.75" customHeight="1">
      <c r="D63" s="224" t="s">
        <v>316</v>
      </c>
      <c r="E63" s="45" t="str">
        <f>Achievements!$B73</f>
        <v>a.</v>
      </c>
      <c r="F63" s="9" t="str">
        <f>Achievements!$C73</f>
        <v>CC Responsibility - Know</v>
      </c>
      <c r="G63" s="41" t="str">
        <f>IF(Achievements!J73="A","A"," ")</f>
        <v> </v>
      </c>
      <c r="I63" s="47" t="str">
        <f>Electives!B79</f>
        <v>b.</v>
      </c>
      <c r="J63" s="47" t="str">
        <f>Electives!C79</f>
        <v>Learn &amp; sing national anthem</v>
      </c>
      <c r="K63" s="41" t="str">
        <f>IF(Electives!J79="E","E"," ")</f>
        <v> </v>
      </c>
      <c r="M63" s="47" t="str">
        <f>Electives!B169</f>
        <v>b.</v>
      </c>
      <c r="N63" s="47" t="str">
        <f>Electives!C169</f>
        <v>Count to 10 in other language</v>
      </c>
      <c r="O63" s="41" t="str">
        <f>IF(Electives!J169="E","E"," ")</f>
        <v> </v>
      </c>
    </row>
    <row r="64" spans="4:15" ht="12.75" customHeight="1">
      <c r="D64" s="225"/>
      <c r="E64" s="46"/>
      <c r="F64" s="9" t="str">
        <f>Achievements!$C74</f>
        <v>CC Responsibility - Commit</v>
      </c>
      <c r="G64" s="41" t="str">
        <f>IF(Achievements!J74="A","A"," ")</f>
        <v> </v>
      </c>
      <c r="I64" s="47" t="str">
        <f>Electives!B80</f>
        <v>c.</v>
      </c>
      <c r="J64" s="47" t="str">
        <f>Electives!C80</f>
        <v>Learn &amp; sing three cub songs</v>
      </c>
      <c r="K64" s="41" t="str">
        <f>IF(Electives!J80="E","E"," ")</f>
        <v> </v>
      </c>
      <c r="M64" s="47" t="str">
        <f>Electives!B170</f>
        <v>c.</v>
      </c>
      <c r="N64" s="47" t="str">
        <f>Electives!C170</f>
        <v>Tell a short story to den or adult</v>
      </c>
      <c r="O64" s="41" t="str">
        <f>IF(Electives!J170="E","E"," ")</f>
        <v> </v>
      </c>
    </row>
    <row r="65" spans="4:15" ht="12.75">
      <c r="D65" s="225"/>
      <c r="E65" s="42"/>
      <c r="F65" s="9" t="str">
        <f>Achievements!$C75</f>
        <v>CC Responsibility - Practice</v>
      </c>
      <c r="G65" s="41" t="str">
        <f>IF(Achievements!J75="A","A"," ")</f>
        <v> </v>
      </c>
      <c r="I65" s="47" t="str">
        <f>Electives!B81</f>
        <v>d.</v>
      </c>
      <c r="J65" s="47" t="str">
        <f>Electives!C81</f>
        <v>Learn &amp; sing thee hymns</v>
      </c>
      <c r="K65" s="41" t="str">
        <f>IF(Electives!J81="E","E"," ")</f>
        <v> </v>
      </c>
      <c r="M65" s="47" t="str">
        <f>Electives!B171</f>
        <v>d.</v>
      </c>
      <c r="N65" s="47" t="str">
        <f>Electives!C171</f>
        <v>Directions to fire or police statn.</v>
      </c>
      <c r="O65" s="41" t="str">
        <f>IF(Electives!J171="E","E"," ")</f>
        <v> </v>
      </c>
    </row>
    <row r="66" spans="4:15" ht="12.75">
      <c r="D66" s="225"/>
      <c r="E66" s="41" t="str">
        <f>Achievements!$B76</f>
        <v>b.</v>
      </c>
      <c r="F66" s="9" t="str">
        <f>Achievements!$C76</f>
        <v>Check for home hazards</v>
      </c>
      <c r="G66" s="41" t="str">
        <f>IF(Achievements!J76="A","A"," ")</f>
        <v> </v>
      </c>
      <c r="I66" s="47" t="str">
        <f>Electives!B82</f>
        <v>e.</v>
      </c>
      <c r="J66" s="47" t="str">
        <f>Electives!C82</f>
        <v>Learn &amp; sing grace</v>
      </c>
      <c r="K66" s="41" t="str">
        <f>IF(Electives!J82="E","E"," ")</f>
        <v> </v>
      </c>
      <c r="M66" s="47" t="str">
        <f>Electives!B172</f>
        <v>e.</v>
      </c>
      <c r="N66" s="47" t="str">
        <f>Electives!C172</f>
        <v>Invite a boy to join Cubs</v>
      </c>
      <c r="O66" s="41" t="str">
        <f>IF(Electives!J172="E","E"," ")</f>
        <v> </v>
      </c>
    </row>
    <row r="67" spans="4:15" ht="12.75">
      <c r="D67" s="225"/>
      <c r="E67" s="41" t="str">
        <f>Achievements!$B77</f>
        <v>c.</v>
      </c>
      <c r="F67" s="9" t="str">
        <f>Achievements!$C77</f>
        <v>Check for home fire dangers</v>
      </c>
      <c r="G67" s="41" t="str">
        <f>IF(Achievements!J77="A","A"," ")</f>
        <v> </v>
      </c>
      <c r="I67" s="47" t="str">
        <f>Electives!B83</f>
        <v>f.</v>
      </c>
      <c r="J67" s="47" t="str">
        <f>Electives!C83</f>
        <v>Sing a song with your den</v>
      </c>
      <c r="K67" s="41" t="str">
        <f>IF(Electives!J83="E","E"," ")</f>
        <v> </v>
      </c>
      <c r="M67" s="11" t="str">
        <f>Electives!B174</f>
        <v>23. Let's Go Camping</v>
      </c>
      <c r="N67" s="11"/>
      <c r="O67" s="11"/>
    </row>
    <row r="68" spans="4:15" ht="12.75">
      <c r="D68" s="225"/>
      <c r="E68" s="41" t="str">
        <f>Achievements!$B78</f>
        <v>d.</v>
      </c>
      <c r="F68" s="9" t="str">
        <f>Achievements!$C78</f>
        <v>Street and road safety</v>
      </c>
      <c r="G68" s="41" t="str">
        <f>IF(Achievements!J78="A","A"," ")</f>
        <v> </v>
      </c>
      <c r="I68" s="2" t="str">
        <f>Electives!B85</f>
        <v>12. Be an Artist</v>
      </c>
      <c r="J68" s="39"/>
      <c r="M68" s="47" t="str">
        <f>Electives!B175</f>
        <v>a.</v>
      </c>
      <c r="N68" s="47" t="str">
        <f>Electives!C175</f>
        <v>Participate in overnight campout</v>
      </c>
      <c r="O68" s="41" t="str">
        <f>IF(Electives!J175="E","E"," ")</f>
        <v> </v>
      </c>
    </row>
    <row r="69" spans="4:15" ht="12.75">
      <c r="D69" s="226"/>
      <c r="E69" s="41" t="str">
        <f>Achievements!$B79</f>
        <v>e.</v>
      </c>
      <c r="F69" s="9" t="str">
        <f>Achievements!$C79</f>
        <v>Know rules of bike safety</v>
      </c>
      <c r="G69" s="41" t="str">
        <f>IF(Achievements!J79="A","A"," ")</f>
        <v> </v>
      </c>
      <c r="I69" s="47" t="str">
        <f>Electives!B86</f>
        <v>a.</v>
      </c>
      <c r="J69" s="47" t="str">
        <f>Electives!C86</f>
        <v>Freehand sketch</v>
      </c>
      <c r="K69" s="41" t="str">
        <f>IF(Electives!J86="E","E"," ")</f>
        <v> </v>
      </c>
      <c r="M69" s="47" t="str">
        <f>Electives!B176</f>
        <v>b.</v>
      </c>
      <c r="N69" s="47" t="str">
        <f>Electives!C176</f>
        <v>Take care of youself in outdoors</v>
      </c>
      <c r="O69" s="41" t="str">
        <f>IF(Electives!J176="E","E"," ")</f>
        <v> </v>
      </c>
    </row>
    <row r="70" spans="4:15" ht="12.75">
      <c r="D70" s="38" t="str">
        <f>Achievements!$B81</f>
        <v>10. Family Fun</v>
      </c>
      <c r="E70" s="38"/>
      <c r="F70" s="38"/>
      <c r="G70" s="36"/>
      <c r="I70" s="47" t="str">
        <f>Electives!B87</f>
        <v>b.</v>
      </c>
      <c r="J70" s="47" t="str">
        <f>Electives!C87</f>
        <v>Thee step cartoon</v>
      </c>
      <c r="K70" s="41" t="str">
        <f>IF(Electives!J87="E","E"," ")</f>
        <v> </v>
      </c>
      <c r="M70" s="47" t="str">
        <f>Electives!B177</f>
        <v>c.</v>
      </c>
      <c r="N70" s="47" t="str">
        <f>Electives!C177</f>
        <v>Tell what to do if you get lost</v>
      </c>
      <c r="O70" s="41" t="str">
        <f>IF(Electives!J177="E","E"," ")</f>
        <v> </v>
      </c>
    </row>
    <row r="71" spans="4:15" ht="12.75" customHeight="1">
      <c r="D71" s="230" t="s">
        <v>318</v>
      </c>
      <c r="E71" s="45" t="str">
        <f>Achievements!$B82</f>
        <v>a.</v>
      </c>
      <c r="F71" s="9" t="str">
        <f>Achievements!$C82</f>
        <v>CC Cooperation - Know</v>
      </c>
      <c r="G71" s="41" t="str">
        <f>IF(Achievements!J82="A","A"," ")</f>
        <v> </v>
      </c>
      <c r="I71" s="47" t="str">
        <f>Electives!B88</f>
        <v>c.</v>
      </c>
      <c r="J71" s="47" t="str">
        <f>Electives!C88</f>
        <v>Mix primary colors</v>
      </c>
      <c r="K71" s="41" t="str">
        <f>IF(Electives!J88="E","E"," ")</f>
        <v> </v>
      </c>
      <c r="M71" s="47" t="str">
        <f>Electives!B178</f>
        <v>d.</v>
      </c>
      <c r="N71" s="47" t="str">
        <f>Electives!C178</f>
        <v>Explain the buddy system</v>
      </c>
      <c r="O71" s="41" t="str">
        <f>IF(Electives!J178="E","E"," ")</f>
        <v> </v>
      </c>
    </row>
    <row r="72" spans="4:15" ht="12.75" customHeight="1">
      <c r="D72" s="231"/>
      <c r="E72" s="46"/>
      <c r="F72" s="9" t="str">
        <f>Achievements!$C83</f>
        <v>CC Cooperation - Commit</v>
      </c>
      <c r="G72" s="41" t="str">
        <f>IF(Achievements!J83="A","A"," ")</f>
        <v> </v>
      </c>
      <c r="I72" s="47" t="str">
        <f>Electives!B89</f>
        <v>d.</v>
      </c>
      <c r="J72" s="47" t="str">
        <f>Electives!C89</f>
        <v>Draw, paint, or color scenery</v>
      </c>
      <c r="K72" s="41" t="str">
        <f>IF(Electives!J89="E","E"," ")</f>
        <v> </v>
      </c>
      <c r="M72" s="47" t="str">
        <f>Electives!B179</f>
        <v>e.</v>
      </c>
      <c r="N72" s="47" t="str">
        <f>Electives!C179</f>
        <v>Attend day camp in your area</v>
      </c>
      <c r="O72" s="41" t="str">
        <f>IF(Electives!J179="E","E"," ")</f>
        <v> </v>
      </c>
    </row>
    <row r="73" spans="4:15" ht="12.75">
      <c r="D73" s="231"/>
      <c r="E73" s="42"/>
      <c r="F73" s="9" t="str">
        <f>Achievements!$C84</f>
        <v>CC Cooperation - Practice</v>
      </c>
      <c r="G73" s="41" t="str">
        <f>IF(Achievements!J84="A","A"," ")</f>
        <v> </v>
      </c>
      <c r="I73" s="47" t="str">
        <f>Electives!B90</f>
        <v>e.</v>
      </c>
      <c r="J73" s="47" t="str">
        <f>Electives!C90</f>
        <v>Make a stencil pattern</v>
      </c>
      <c r="K73" s="41" t="str">
        <f>IF(Electives!J90="E","E"," ")</f>
        <v> </v>
      </c>
      <c r="M73" s="47" t="str">
        <f>Electives!B180</f>
        <v>f.</v>
      </c>
      <c r="N73" s="47" t="str">
        <f>Electives!C180</f>
        <v>Attend resident camp</v>
      </c>
      <c r="O73" s="41" t="str">
        <f>IF(Electives!J180="E","E"," ")</f>
        <v> </v>
      </c>
    </row>
    <row r="74" spans="4:15" ht="12.75">
      <c r="D74" s="231"/>
      <c r="E74" s="41" t="str">
        <f>Achievements!$B85</f>
        <v>b.</v>
      </c>
      <c r="F74" s="9" t="str">
        <f>Achievements!$C85</f>
        <v>Make a game</v>
      </c>
      <c r="G74" s="41" t="str">
        <f>IF(Achievements!J85="A","A",IF(Achievements!J85="E","E"," "))</f>
        <v> </v>
      </c>
      <c r="I74" s="47" t="str">
        <f>Electives!B91</f>
        <v>f.</v>
      </c>
      <c r="J74" s="47" t="str">
        <f>Electives!C91</f>
        <v>Make a Cub Scout proj. poster</v>
      </c>
      <c r="K74" s="41" t="str">
        <f>IF(Electives!J91="E","E"," ")</f>
        <v> </v>
      </c>
      <c r="M74" s="47" t="str">
        <f>Electives!B181</f>
        <v>g.</v>
      </c>
      <c r="N74" s="47" t="str">
        <f>Electives!C181</f>
        <v>Participate w/den at campfire</v>
      </c>
      <c r="O74" s="41" t="str">
        <f>IF(Electives!J181="E","E"," ")</f>
        <v> </v>
      </c>
    </row>
    <row r="75" spans="4:15" ht="12.75">
      <c r="D75" s="231"/>
      <c r="E75" s="41" t="str">
        <f>Achievements!$B86</f>
        <v>c.</v>
      </c>
      <c r="F75" s="9" t="str">
        <f>Achievements!$C86</f>
        <v>Plan a walk</v>
      </c>
      <c r="G75" s="41" t="str">
        <f>IF(Achievements!J86="A","A",IF(Achievements!J86="E","E"," "))</f>
        <v> </v>
      </c>
      <c r="I75" s="2" t="str">
        <f>Electives!B93</f>
        <v>13. Birds</v>
      </c>
      <c r="J75" s="39"/>
      <c r="M75" s="47" t="str">
        <f>Electives!B182</f>
        <v>h.</v>
      </c>
      <c r="N75" s="47" t="str">
        <f>Electives!C182</f>
        <v>Participate in outdoor worship</v>
      </c>
      <c r="O75" s="41" t="str">
        <f>IF(Electives!J182="E","E"," ")</f>
        <v> </v>
      </c>
    </row>
    <row r="76" spans="4:11" ht="12.75">
      <c r="D76" s="231"/>
      <c r="E76" s="41" t="str">
        <f>Achievements!$B87</f>
        <v>d.</v>
      </c>
      <c r="F76" s="9" t="str">
        <f>Achievements!$C87</f>
        <v>Read a book</v>
      </c>
      <c r="G76" s="41" t="str">
        <f>IF(Achievements!J87="A","A",IF(Achievements!J87="E","E"," "))</f>
        <v> </v>
      </c>
      <c r="I76" s="47" t="str">
        <f>Electives!B94</f>
        <v>a.</v>
      </c>
      <c r="J76" s="47" t="str">
        <f>Electives!C94</f>
        <v>List all birds you see for a week</v>
      </c>
      <c r="K76" s="41" t="str">
        <f>IF(Electives!J94="E","E"," ")</f>
        <v> </v>
      </c>
    </row>
    <row r="77" spans="4:11" ht="12.75">
      <c r="D77" s="231"/>
      <c r="E77" s="41" t="str">
        <f>Achievements!$B88</f>
        <v>e.</v>
      </c>
      <c r="F77" s="9" t="str">
        <f>Achievements!$C88</f>
        <v>Watch TV or listent to radio</v>
      </c>
      <c r="G77" s="41" t="str">
        <f>IF(Achievements!J88="A","A",IF(Achievements!J88="E","E"," "))</f>
        <v> </v>
      </c>
      <c r="I77" s="47" t="str">
        <f>Electives!B95</f>
        <v>b.</v>
      </c>
      <c r="J77" s="47" t="str">
        <f>Electives!C95</f>
        <v>Put out nesting materials</v>
      </c>
      <c r="K77" s="41" t="str">
        <f>IF(Electives!J95="E","E"," ")</f>
        <v> </v>
      </c>
    </row>
    <row r="78" spans="4:11" ht="12.75">
      <c r="D78" s="231"/>
      <c r="E78" s="41" t="str">
        <f>Achievements!$B89</f>
        <v>f.</v>
      </c>
      <c r="F78" s="9" t="str">
        <f>Achievements!$C89</f>
        <v>Concert, play, or live program</v>
      </c>
      <c r="G78" s="41" t="str">
        <f>IF(Achievements!J89="A","A",IF(Achievements!J89="E","E"," "))</f>
        <v> </v>
      </c>
      <c r="I78" s="47" t="str">
        <f>Electives!B96</f>
        <v>c.</v>
      </c>
      <c r="J78" s="47" t="str">
        <f>Electives!C96</f>
        <v>Read a book about birds</v>
      </c>
      <c r="K78" s="41" t="str">
        <f>IF(Electives!J96="E","E"," ")</f>
        <v> </v>
      </c>
    </row>
    <row r="79" spans="4:11" ht="12.75">
      <c r="D79" s="232"/>
      <c r="E79" s="41" t="str">
        <f>Achievements!$B90</f>
        <v>g.</v>
      </c>
      <c r="F79" s="9" t="str">
        <f>Achievements!$C90</f>
        <v>Board game night</v>
      </c>
      <c r="G79" s="41" t="str">
        <f>IF(Achievements!J90="A","A",IF(Achievements!J90="E","E"," "))</f>
        <v> </v>
      </c>
      <c r="I79" s="47" t="str">
        <f>Electives!B97</f>
        <v>d.</v>
      </c>
      <c r="J79" s="47" t="str">
        <f>Electives!C97</f>
        <v>Point out 10 diff't birds</v>
      </c>
      <c r="K79" s="41" t="str">
        <f>IF(Electives!J97="E","E"," ")</f>
        <v> </v>
      </c>
    </row>
    <row r="80" spans="4:14" ht="12.75">
      <c r="D80" s="38" t="str">
        <f>Achievements!$B92</f>
        <v>11. Duty to God</v>
      </c>
      <c r="E80" s="38"/>
      <c r="F80" s="38"/>
      <c r="G80" s="36"/>
      <c r="I80" s="47" t="str">
        <f>Electives!B98</f>
        <v>e.</v>
      </c>
      <c r="J80" s="47" t="str">
        <f>Electives!C98</f>
        <v>Feed wild birds</v>
      </c>
      <c r="K80" s="41" t="str">
        <f>IF(Electives!J98="E","E"," ")</f>
        <v> </v>
      </c>
      <c r="M80" s="39"/>
      <c r="N80" s="39"/>
    </row>
    <row r="81" spans="4:14" ht="12.75" customHeight="1">
      <c r="D81" s="224" t="s">
        <v>316</v>
      </c>
      <c r="E81" s="45" t="str">
        <f>Achievements!$B93</f>
        <v>a.</v>
      </c>
      <c r="F81" s="9" t="str">
        <f>Achievements!$C93</f>
        <v>CC Faith - Know</v>
      </c>
      <c r="G81" s="41" t="str">
        <f>IF(Achievements!J93="A","A"," ")</f>
        <v> </v>
      </c>
      <c r="I81" s="47" t="str">
        <f>Electives!B99</f>
        <v>f.</v>
      </c>
      <c r="J81" s="47" t="str">
        <f>Electives!C99</f>
        <v>Put out a birdhouse</v>
      </c>
      <c r="K81" s="41" t="str">
        <f>IF(Electives!J99="E","E"," ")</f>
        <v> </v>
      </c>
      <c r="M81" s="39"/>
      <c r="N81" s="39"/>
    </row>
    <row r="82" spans="4:14" ht="12.75" customHeight="1">
      <c r="D82" s="225"/>
      <c r="E82" s="46"/>
      <c r="F82" s="9" t="str">
        <f>Achievements!$C94</f>
        <v>CC Faith - Commit</v>
      </c>
      <c r="G82" s="41" t="str">
        <f>IF(Achievements!J94="A","A"," ")</f>
        <v> </v>
      </c>
      <c r="M82" s="39"/>
      <c r="N82" s="39"/>
    </row>
    <row r="83" spans="4:7" ht="12.75">
      <c r="D83" s="225"/>
      <c r="E83" s="42"/>
      <c r="F83" s="9" t="str">
        <f>Achievements!$C95</f>
        <v>CC Faith - Practice</v>
      </c>
      <c r="G83" s="41" t="str">
        <f>IF(Achievements!J95="A","A"," ")</f>
        <v> </v>
      </c>
    </row>
    <row r="84" spans="4:7" ht="12.75">
      <c r="D84" s="225"/>
      <c r="E84" s="41" t="str">
        <f>Achievements!$B96</f>
        <v>b.</v>
      </c>
      <c r="F84" s="9" t="str">
        <f>Achievements!$C96</f>
        <v>Duty to god</v>
      </c>
      <c r="G84" s="41" t="str">
        <f>IF(Achievements!J96="A","A"," ")</f>
        <v> </v>
      </c>
    </row>
    <row r="85" spans="4:7" ht="12.75">
      <c r="D85" s="225"/>
      <c r="E85" s="41" t="str">
        <f>Achievements!$B97</f>
        <v>c.</v>
      </c>
      <c r="F85" s="9" t="str">
        <f>Achievements!$C97</f>
        <v>Two ideas - religious blfs.</v>
      </c>
      <c r="G85" s="41" t="str">
        <f>IF(Achievements!J97="A","A"," ")</f>
        <v> </v>
      </c>
    </row>
    <row r="86" spans="4:7" ht="12.75">
      <c r="D86" s="226"/>
      <c r="E86" s="41" t="str">
        <f>Achievements!$B98</f>
        <v>d.</v>
      </c>
      <c r="F86" s="9" t="str">
        <f>Achievements!$C98</f>
        <v>Help you place of worship</v>
      </c>
      <c r="G86" s="41" t="str">
        <f>IF(Achievements!J98="A","A"," ")</f>
        <v> </v>
      </c>
    </row>
    <row r="87" spans="4:7" ht="12.75">
      <c r="D87" s="38" t="str">
        <f>Achievements!$B100</f>
        <v>12. Making Choices   (do 12a plus any four of 12b thru 12k)</v>
      </c>
      <c r="E87" s="38"/>
      <c r="F87" s="38"/>
      <c r="G87" s="36"/>
    </row>
    <row r="88" spans="4:7" ht="12.75" customHeight="1">
      <c r="D88" s="224" t="s">
        <v>319</v>
      </c>
      <c r="E88" s="45" t="str">
        <f>Achievements!$B101</f>
        <v>a.</v>
      </c>
      <c r="F88" s="9" t="str">
        <f>Achievements!$C101</f>
        <v>CC Courage - Know</v>
      </c>
      <c r="G88" s="41" t="str">
        <f>IF(Achievements!J101="A","A"," ")</f>
        <v> </v>
      </c>
    </row>
    <row r="89" spans="4:7" ht="12.75" customHeight="1">
      <c r="D89" s="225"/>
      <c r="E89" s="46"/>
      <c r="F89" s="9" t="str">
        <f>Achievements!$C102</f>
        <v>CC Courage - Commit</v>
      </c>
      <c r="G89" s="41" t="str">
        <f>IF(Achievements!J102="A","A"," ")</f>
        <v> </v>
      </c>
    </row>
    <row r="90" spans="4:7" ht="12.75">
      <c r="D90" s="225"/>
      <c r="E90" s="42"/>
      <c r="F90" s="9" t="str">
        <f>Achievements!$C103</f>
        <v>CC Courage - Practice</v>
      </c>
      <c r="G90" s="41" t="str">
        <f>IF(Achievements!J103="A","A"," ")</f>
        <v> </v>
      </c>
    </row>
    <row r="91" spans="4:7" ht="12.75">
      <c r="D91" s="225"/>
      <c r="E91" s="41" t="str">
        <f>Achievements!$B104</f>
        <v>b.</v>
      </c>
      <c r="F91" s="9" t="str">
        <f>Achievements!$C104</f>
        <v>Older boy with drugs</v>
      </c>
      <c r="G91" s="41" t="str">
        <f>IF(Achievements!J104="A","A",IF(Achievements!J104="E","E"," "))</f>
        <v> </v>
      </c>
    </row>
    <row r="92" spans="4:10" ht="12.75">
      <c r="D92" s="225"/>
      <c r="E92" s="41" t="str">
        <f>Achievements!$B105</f>
        <v>c.</v>
      </c>
      <c r="F92" s="9" t="str">
        <f>Achievements!$C105</f>
        <v>Home alone phone call</v>
      </c>
      <c r="G92" s="41" t="str">
        <f>IF(Achievements!J105="A","A",IF(Achievements!J105="E","E"," "))</f>
        <v> </v>
      </c>
      <c r="I92" s="39"/>
      <c r="J92" s="39"/>
    </row>
    <row r="93" spans="4:7" ht="12.75">
      <c r="D93" s="225"/>
      <c r="E93" s="41" t="str">
        <f>Achievements!$B106</f>
        <v>d.</v>
      </c>
      <c r="F93" s="9" t="str">
        <f>Achievements!$C106</f>
        <v>Kid with braces on legs</v>
      </c>
      <c r="G93" s="41" t="str">
        <f>IF(Achievements!J106="A","A",IF(Achievements!J106="E","E"," "))</f>
        <v> </v>
      </c>
    </row>
    <row r="94" spans="4:7" ht="12.75">
      <c r="D94" s="225"/>
      <c r="E94" s="41" t="str">
        <f>Achievements!$B107</f>
        <v>e.</v>
      </c>
      <c r="F94" s="9" t="str">
        <f>Achievements!$C107</f>
        <v>Stranger in car</v>
      </c>
      <c r="G94" s="41" t="str">
        <f>IF(Achievements!J107="A","A",IF(Achievements!J107="E","E"," "))</f>
        <v> </v>
      </c>
    </row>
    <row r="95" spans="4:7" ht="12.75">
      <c r="D95" s="225"/>
      <c r="E95" s="41" t="str">
        <f>Achievements!$B108</f>
        <v>f.</v>
      </c>
      <c r="F95" s="9" t="str">
        <f>Achievements!$C108</f>
        <v>Bully demands money</v>
      </c>
      <c r="G95" s="41" t="str">
        <f>IF(Achievements!J108="A","A",IF(Achievements!J108="E","E"," "))</f>
        <v> </v>
      </c>
    </row>
    <row r="96" spans="4:7" ht="12.75">
      <c r="D96" s="225"/>
      <c r="E96" s="41" t="str">
        <f>Achievements!$B109</f>
        <v>g.</v>
      </c>
      <c r="F96" s="9" t="str">
        <f>Achievements!$C109</f>
        <v>Meter reader</v>
      </c>
      <c r="G96" s="41" t="str">
        <f>IF(Achievements!J109="A","A",IF(Achievements!J109="E","E"," "))</f>
        <v> </v>
      </c>
    </row>
    <row r="97" spans="4:7" ht="12.75">
      <c r="D97" s="225"/>
      <c r="E97" s="41" t="str">
        <f>Achievements!$B110</f>
        <v>h.</v>
      </c>
      <c r="F97" s="9" t="str">
        <f>Achievements!$C110</f>
        <v>Burglar at neighbor's</v>
      </c>
      <c r="G97" s="41" t="str">
        <f>IF(Achievements!J110="A","A",IF(Achievements!J110="E","E"," "))</f>
        <v> </v>
      </c>
    </row>
    <row r="98" spans="4:7" ht="12.75">
      <c r="D98" s="225"/>
      <c r="E98" s="41" t="str">
        <f>Achievements!$B111</f>
        <v>i.</v>
      </c>
      <c r="F98" s="9" t="str">
        <f>Achievements!$C111</f>
        <v>Guide dog</v>
      </c>
      <c r="G98" s="41" t="str">
        <f>IF(Achievements!J111="A","A",IF(Achievements!J111="E","E"," "))</f>
        <v> </v>
      </c>
    </row>
    <row r="99" spans="4:7" ht="12.75">
      <c r="D99" s="225"/>
      <c r="E99" s="41" t="str">
        <f>Achievements!$B112</f>
        <v>j.</v>
      </c>
      <c r="F99" s="9" t="str">
        <f>Achievements!$C112</f>
        <v>Steal from a store</v>
      </c>
      <c r="G99" s="41" t="str">
        <f>IF(Achievements!J112="A","A",IF(Achievements!J112="E","E"," "))</f>
        <v> </v>
      </c>
    </row>
    <row r="100" spans="4:7" ht="12.75">
      <c r="D100" s="226"/>
      <c r="E100" s="41" t="str">
        <f>Achievements!$B113</f>
        <v>k.</v>
      </c>
      <c r="F100" s="9" t="str">
        <f>Achievements!$C113</f>
        <v>Elderly woman</v>
      </c>
      <c r="G100" s="41" t="str">
        <f>IF(Achievements!J113="A","A",IF(Achievements!J113="E","E"," "))</f>
        <v> </v>
      </c>
    </row>
    <row r="101" spans="5:7" ht="12.75">
      <c r="E101" s="40"/>
      <c r="F101" s="4"/>
      <c r="G101" s="4"/>
    </row>
    <row r="103" spans="5:7" ht="15.75">
      <c r="E103" s="40"/>
      <c r="F103" s="58"/>
      <c r="G103" s="4"/>
    </row>
    <row r="104" spans="5:7" ht="12.75">
      <c r="E104" s="40"/>
      <c r="F104" s="4"/>
      <c r="G104" s="4"/>
    </row>
    <row r="105" spans="5:7" ht="12.75">
      <c r="E105" s="40"/>
      <c r="F105" s="4"/>
      <c r="G105" s="4"/>
    </row>
    <row r="106" spans="5:7" ht="12.75">
      <c r="E106" s="40"/>
      <c r="F106" s="4"/>
      <c r="G106" s="4"/>
    </row>
    <row r="107" spans="5:7" ht="12.75">
      <c r="E107" s="40"/>
      <c r="F107" s="4"/>
      <c r="G107" s="4"/>
    </row>
  </sheetData>
  <sheetProtection password="CA1D" sheet="1" objects="1" scenarios="1"/>
  <mergeCells count="20">
    <mergeCell ref="D81:D86"/>
    <mergeCell ref="D88:D100"/>
    <mergeCell ref="M14:O14"/>
    <mergeCell ref="M8:O8"/>
    <mergeCell ref="D17:D23"/>
    <mergeCell ref="M18:O18"/>
    <mergeCell ref="D42:D46"/>
    <mergeCell ref="D48:D55"/>
    <mergeCell ref="D57:D61"/>
    <mergeCell ref="D63:D69"/>
    <mergeCell ref="D1:G2"/>
    <mergeCell ref="I1:K2"/>
    <mergeCell ref="M1:O2"/>
    <mergeCell ref="D4:D15"/>
    <mergeCell ref="D3:G3"/>
    <mergeCell ref="D71:D79"/>
    <mergeCell ref="D16:G16"/>
    <mergeCell ref="D25:D27"/>
    <mergeCell ref="D29:D34"/>
    <mergeCell ref="D36:D40"/>
  </mergeCells>
  <printOptions/>
  <pageMargins left="0.5" right="0.5" top="0.5" bottom="0.5" header="0.25" footer="0.25"/>
  <pageSetup fitToHeight="1" fitToWidth="1" horizontalDpi="600" verticalDpi="600" orientation="portrait" scale="56" r:id="rId1"/>
  <headerFooter alignWithMargins="0">
    <oddHeader>&amp;C&amp;"Arial,Bold"&amp;14WolfTrax&amp;12
&amp;D</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O107"/>
  <sheetViews>
    <sheetView showGridLines="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9.140625" defaultRowHeight="12.75"/>
  <cols>
    <col min="1" max="1" width="31.140625" style="0" customWidth="1"/>
    <col min="2" max="2" width="3.8515625" style="0" customWidth="1"/>
    <col min="3" max="3" width="6.421875" style="0" customWidth="1"/>
    <col min="4" max="4" width="2.7109375" style="0" customWidth="1"/>
    <col min="5" max="5" width="2.57421875" style="37" customWidth="1"/>
    <col min="6" max="6" width="29.140625" style="0" customWidth="1"/>
    <col min="7" max="7" width="3.421875" style="0" customWidth="1"/>
    <col min="8" max="8" width="6.421875" style="0" customWidth="1"/>
    <col min="9" max="9" width="2.57421875" style="0" customWidth="1"/>
    <col min="10" max="10" width="28.57421875" style="0" customWidth="1"/>
    <col min="11" max="11" width="3.421875" style="0" customWidth="1"/>
    <col min="12" max="12" width="6.421875" style="0" customWidth="1"/>
    <col min="13" max="13" width="2.57421875" style="0" customWidth="1"/>
    <col min="14" max="14" width="28.57421875" style="0" customWidth="1"/>
    <col min="15" max="15" width="3.421875" style="0" customWidth="1"/>
  </cols>
  <sheetData>
    <row r="1" spans="1:15" ht="20.25">
      <c r="A1" s="49" t="str">
        <f ca="1">RIGHT(CELL("filename",A1),SUM(LEN(CELL("filename",A1))-SEARCH("]",CELL("filename",A1),1)))</f>
        <v>Scout 7</v>
      </c>
      <c r="D1" s="228" t="s">
        <v>250</v>
      </c>
      <c r="E1" s="228"/>
      <c r="F1" s="228"/>
      <c r="G1" s="228"/>
      <c r="I1" s="228" t="s">
        <v>251</v>
      </c>
      <c r="J1" s="228"/>
      <c r="K1" s="228"/>
      <c r="M1" s="228" t="s">
        <v>251</v>
      </c>
      <c r="N1" s="228"/>
      <c r="O1" s="228"/>
    </row>
    <row r="2" spans="4:15" ht="7.5" customHeight="1">
      <c r="D2" s="228"/>
      <c r="E2" s="228"/>
      <c r="F2" s="228"/>
      <c r="G2" s="228"/>
      <c r="I2" s="228"/>
      <c r="J2" s="228"/>
      <c r="K2" s="228"/>
      <c r="M2" s="228"/>
      <c r="N2" s="228"/>
      <c r="O2" s="228"/>
    </row>
    <row r="3" spans="1:14" ht="12.75">
      <c r="A3" s="2" t="s">
        <v>320</v>
      </c>
      <c r="D3" s="229" t="str">
        <f>Achievements!$B5</f>
        <v>1. Feats of Skill</v>
      </c>
      <c r="E3" s="229"/>
      <c r="F3" s="229"/>
      <c r="G3" s="229"/>
      <c r="I3" s="2" t="str">
        <f>Electives!B9</f>
        <v>1. It's a Secret</v>
      </c>
      <c r="J3" s="2"/>
      <c r="M3" s="2" t="str">
        <f>Electives!B101</f>
        <v>14. Pets</v>
      </c>
      <c r="N3" s="39"/>
    </row>
    <row r="4" spans="1:15" ht="12.75">
      <c r="A4" s="50" t="s">
        <v>252</v>
      </c>
      <c r="B4" s="61" t="str">
        <f>IF(COUNTIF(B11:B22,"C")=12,"C",IF(COUNTIF(B11:B22,"P")&gt;0,"P",IF(COUNTIF(B11:B22,"C")&gt;0,"P"," ")))</f>
        <v> </v>
      </c>
      <c r="D4" s="227" t="s">
        <v>317</v>
      </c>
      <c r="E4" s="41" t="str">
        <f>Achievements!$B6</f>
        <v>a.</v>
      </c>
      <c r="F4" s="9" t="str">
        <f>Achievements!$C6</f>
        <v>Play catch</v>
      </c>
      <c r="G4" s="42" t="str">
        <f>IF(Achievements!K6="A","A"," ")</f>
        <v> </v>
      </c>
      <c r="I4" s="47" t="str">
        <f>Electives!B10</f>
        <v>a.</v>
      </c>
      <c r="J4" s="47" t="str">
        <f>Electives!C10</f>
        <v>Use a secret code</v>
      </c>
      <c r="K4" s="41" t="str">
        <f>IF(Electives!K10="E","E"," ")</f>
        <v> </v>
      </c>
      <c r="M4" s="47" t="str">
        <f>Electives!B102</f>
        <v>a.</v>
      </c>
      <c r="N4" s="47" t="str">
        <f>Electives!C102</f>
        <v>Take care of a pet</v>
      </c>
      <c r="O4" s="41" t="str">
        <f>IF(Electives!K102="E","E"," ")</f>
        <v> </v>
      </c>
    </row>
    <row r="5" spans="1:15" ht="12.75">
      <c r="A5" s="51" t="s">
        <v>253</v>
      </c>
      <c r="B5" s="61" t="str">
        <f>IF(Electives!K6&gt;0,Electives!K6," ")</f>
        <v> </v>
      </c>
      <c r="D5" s="227"/>
      <c r="E5" s="41" t="str">
        <f>Achievements!$B7</f>
        <v>b.</v>
      </c>
      <c r="F5" s="9" t="str">
        <f>Achievements!$C7</f>
        <v>Walk a line</v>
      </c>
      <c r="G5" s="42" t="str">
        <f>IF(Achievements!K7="A","A"," ")</f>
        <v> </v>
      </c>
      <c r="I5" s="47" t="str">
        <f>Electives!B11</f>
        <v>b.</v>
      </c>
      <c r="J5" s="47" t="str">
        <f>Electives!C11</f>
        <v>Write in invisible ink</v>
      </c>
      <c r="K5" s="41" t="str">
        <f>IF(Electives!K11="E","E"," ")</f>
        <v> </v>
      </c>
      <c r="M5" s="47" t="str">
        <f>Electives!B103</f>
        <v>b.</v>
      </c>
      <c r="N5" s="47" t="str">
        <f>Electives!C103</f>
        <v>Meet a strange dog</v>
      </c>
      <c r="O5" s="41" t="str">
        <f>IF(Electives!K103="E","E"," ")</f>
        <v> </v>
      </c>
    </row>
    <row r="6" spans="1:15" ht="12.75">
      <c r="A6" s="51" t="s">
        <v>331</v>
      </c>
      <c r="B6" s="61">
        <f>IF(Electives!K6=" ",0,INT(Electives!K6/10))</f>
        <v>0</v>
      </c>
      <c r="D6" s="227"/>
      <c r="E6" s="41" t="str">
        <f>Achievements!$B8</f>
        <v>c.</v>
      </c>
      <c r="F6" s="9" t="str">
        <f>Achievements!$C8</f>
        <v>Front roll</v>
      </c>
      <c r="G6" s="42" t="str">
        <f>IF(Achievements!K8="A","A"," ")</f>
        <v> </v>
      </c>
      <c r="I6" s="47" t="str">
        <f>Electives!B12</f>
        <v>c.</v>
      </c>
      <c r="J6" s="47" t="str">
        <f>Electives!C12</f>
        <v>Sign your name in ASL</v>
      </c>
      <c r="K6" s="41" t="str">
        <f>IF(Electives!K12="E","E"," ")</f>
        <v> </v>
      </c>
      <c r="M6" s="47" t="str">
        <f>Electives!B104</f>
        <v>c.</v>
      </c>
      <c r="N6" s="47" t="str">
        <f>Electives!C104</f>
        <v>Read and report on a pet book</v>
      </c>
      <c r="O6" s="41" t="str">
        <f>IF(Electives!K104="E","E"," ")</f>
        <v> </v>
      </c>
    </row>
    <row r="7" spans="1:15" ht="12.75">
      <c r="A7" s="51" t="s">
        <v>332</v>
      </c>
      <c r="B7" s="62">
        <f>INT(COUNTIF(B11:B22,"C")/3)</f>
        <v>0</v>
      </c>
      <c r="D7" s="227"/>
      <c r="E7" s="41" t="str">
        <f>Achievements!$B9</f>
        <v>d.</v>
      </c>
      <c r="F7" s="9" t="str">
        <f>Achievements!$C9</f>
        <v>Back roll</v>
      </c>
      <c r="G7" s="42" t="str">
        <f>IF(Achievements!K9="A","A"," ")</f>
        <v> </v>
      </c>
      <c r="I7" s="47" t="str">
        <f>Electives!B13</f>
        <v>d.</v>
      </c>
      <c r="J7" s="47" t="str">
        <f>Electives!C13</f>
        <v>Use 12 American Indian sgns</v>
      </c>
      <c r="K7" s="41" t="str">
        <f>IF(Electives!K13="E","E"," ")</f>
        <v> </v>
      </c>
      <c r="M7" s="47" t="str">
        <f>Electives!B105</f>
        <v>d.</v>
      </c>
      <c r="N7" s="47" t="str">
        <f>Electives!C105</f>
        <v>Define rabid and tell what to do</v>
      </c>
      <c r="O7" s="41" t="str">
        <f>IF(Electives!K105="E","E"," ")</f>
        <v> </v>
      </c>
    </row>
    <row r="8" spans="1:15" ht="12.75">
      <c r="A8" s="60"/>
      <c r="B8" s="60"/>
      <c r="D8" s="227"/>
      <c r="E8" s="41" t="str">
        <f>Achievements!$B10</f>
        <v>e.</v>
      </c>
      <c r="F8" s="9" t="str">
        <f>Achievements!$C10</f>
        <v>Falling forward roll</v>
      </c>
      <c r="G8" s="42" t="str">
        <f>IF(Achievements!K10="A","A"," ")</f>
        <v> </v>
      </c>
      <c r="I8" s="2" t="str">
        <f>Electives!B15</f>
        <v>2. Be an Actor</v>
      </c>
      <c r="J8" s="2"/>
      <c r="M8" s="163" t="str">
        <f>Electives!B107</f>
        <v>15. Grow Something</v>
      </c>
      <c r="N8" s="163"/>
      <c r="O8" s="163"/>
    </row>
    <row r="9" spans="1:15" ht="12.75">
      <c r="A9" s="7"/>
      <c r="B9" s="7"/>
      <c r="D9" s="227"/>
      <c r="E9" s="41" t="str">
        <f>Achievements!$B11</f>
        <v>f.</v>
      </c>
      <c r="F9" s="9" t="str">
        <f>Achievements!$C11</f>
        <v>Jump high</v>
      </c>
      <c r="G9" s="42" t="str">
        <f>IF(Achievements!K11="A","A",IF(Achievements!K11="E","E"," "))</f>
        <v> </v>
      </c>
      <c r="I9" s="47" t="str">
        <f>Electives!B16</f>
        <v>a.</v>
      </c>
      <c r="J9" s="47" t="str">
        <f>Electives!C16</f>
        <v>Put on skit w/costumes</v>
      </c>
      <c r="K9" s="41" t="str">
        <f>IF(Electives!K16="E","E"," ")</f>
        <v> </v>
      </c>
      <c r="M9" s="47" t="str">
        <f>Electives!B108</f>
        <v>a.</v>
      </c>
      <c r="N9" s="47" t="str">
        <f>Electives!C108</f>
        <v>Plant and raise box garden</v>
      </c>
      <c r="O9" s="41" t="str">
        <f>IF(Electives!K108="E","E"," ")</f>
        <v> </v>
      </c>
    </row>
    <row r="10" spans="1:15" ht="12.75">
      <c r="A10" s="2" t="s">
        <v>322</v>
      </c>
      <c r="D10" s="227"/>
      <c r="E10" s="41" t="str">
        <f>Achievements!$B12</f>
        <v>g.</v>
      </c>
      <c r="F10" s="9" t="str">
        <f>Achievements!$C12</f>
        <v>Elephant walk, etc.</v>
      </c>
      <c r="G10" s="42" t="str">
        <f>IF(Achievements!K12="A","A",IF(Achievements!K12="E","E"," "))</f>
        <v> </v>
      </c>
      <c r="I10" s="47" t="str">
        <f>Electives!B17</f>
        <v>b.</v>
      </c>
      <c r="J10" s="47" t="str">
        <f>Electives!C17</f>
        <v>Make scenery for a skit</v>
      </c>
      <c r="K10" s="41" t="str">
        <f>IF(Electives!K17="E","E"," ")</f>
        <v> </v>
      </c>
      <c r="M10" s="47" t="str">
        <f>Electives!B109</f>
        <v>b.</v>
      </c>
      <c r="N10" s="47" t="str">
        <f>Electives!C109</f>
        <v>Plant and raise flower bed</v>
      </c>
      <c r="O10" s="41" t="str">
        <f>IF(Electives!K109="E","E"," ")</f>
        <v> </v>
      </c>
    </row>
    <row r="11" spans="1:15" ht="12.75">
      <c r="A11" s="52" t="s">
        <v>254</v>
      </c>
      <c r="B11" s="63" t="str">
        <f>Achievements!K18</f>
        <v> </v>
      </c>
      <c r="D11" s="227"/>
      <c r="E11" s="41" t="str">
        <f>Achievements!$B13</f>
        <v>h.</v>
      </c>
      <c r="F11" s="9" t="str">
        <f>Achievements!$C13</f>
        <v>Swim 25 feet</v>
      </c>
      <c r="G11" s="42" t="str">
        <f>IF(Achievements!K13="A","A",IF(Achievements!K13="E","E"," "))</f>
        <v> </v>
      </c>
      <c r="I11" s="47" t="str">
        <f>Electives!B18</f>
        <v>c.</v>
      </c>
      <c r="J11" s="47" t="str">
        <f>Electives!C18</f>
        <v>Make sound effects for a skit</v>
      </c>
      <c r="K11" s="41" t="str">
        <f>IF(Electives!K18="E","E"," ")</f>
        <v> </v>
      </c>
      <c r="M11" s="47" t="str">
        <f>Electives!B110</f>
        <v>c.</v>
      </c>
      <c r="N11" s="47" t="str">
        <f>Electives!C110</f>
        <v>Grow a plant indoors</v>
      </c>
      <c r="O11" s="41" t="str">
        <f>IF(Electives!K110="E","E"," ")</f>
        <v> </v>
      </c>
    </row>
    <row r="12" spans="1:15" ht="12.75">
      <c r="A12" s="53" t="s">
        <v>255</v>
      </c>
      <c r="B12" s="63" t="str">
        <f>Achievements!K27</f>
        <v> </v>
      </c>
      <c r="D12" s="227"/>
      <c r="E12" s="41" t="str">
        <f>Achievements!$B14</f>
        <v>i.</v>
      </c>
      <c r="F12" s="9" t="str">
        <f>Achievements!$C14</f>
        <v>Tread water</v>
      </c>
      <c r="G12" s="42" t="str">
        <f>IF(Achievements!K14="A","A",IF(Achievements!K14="E","E"," "))</f>
        <v> </v>
      </c>
      <c r="I12" s="47" t="str">
        <f>Electives!B19</f>
        <v>d.</v>
      </c>
      <c r="J12" s="47" t="str">
        <f>Electives!C19</f>
        <v>Be the announcer for a skit</v>
      </c>
      <c r="K12" s="41" t="str">
        <f>IF(Electives!K19="E","E"," ")</f>
        <v> </v>
      </c>
      <c r="M12" s="47" t="str">
        <f>Electives!B111</f>
        <v>d.</v>
      </c>
      <c r="N12" s="47" t="str">
        <f>Electives!C111</f>
        <v>Plant &amp; raise vegetables</v>
      </c>
      <c r="O12" s="41" t="str">
        <f>IF(Electives!K111="E","E"," ")</f>
        <v> </v>
      </c>
    </row>
    <row r="13" spans="1:15" ht="12.75">
      <c r="A13" s="53" t="s">
        <v>256</v>
      </c>
      <c r="B13" s="63" t="str">
        <f>Achievements!K32</f>
        <v> </v>
      </c>
      <c r="D13" s="227"/>
      <c r="E13" s="41" t="str">
        <f>Achievements!$B15</f>
        <v>j.</v>
      </c>
      <c r="F13" s="9" t="str">
        <f>Achievements!$C15</f>
        <v>Basketball passes</v>
      </c>
      <c r="G13" s="42" t="str">
        <f>IF(Achievements!K15="A","A",IF(Achievements!K15="E","E"," "))</f>
        <v> </v>
      </c>
      <c r="I13" s="47" t="str">
        <f>Electives!B20</f>
        <v>e.</v>
      </c>
      <c r="J13" s="47" t="str">
        <f>Electives!C20</f>
        <v>Make paper sack mask for skit</v>
      </c>
      <c r="K13" s="41" t="str">
        <f>IF(Electives!K20="E","E"," ")</f>
        <v> </v>
      </c>
      <c r="M13" s="47" t="str">
        <f>Electives!B112</f>
        <v>e.</v>
      </c>
      <c r="N13" s="47" t="str">
        <f>Electives!C112</f>
        <v>Visit botanical garden in area</v>
      </c>
      <c r="O13" s="41" t="str">
        <f>IF(Electives!K112="E","E"," ")</f>
        <v> </v>
      </c>
    </row>
    <row r="14" spans="1:15" ht="12.75">
      <c r="A14" s="53" t="s">
        <v>263</v>
      </c>
      <c r="B14" s="63" t="str">
        <f>Achievements!K40</f>
        <v> </v>
      </c>
      <c r="D14" s="227"/>
      <c r="E14" s="41" t="str">
        <f>Achievements!$B16</f>
        <v>k.</v>
      </c>
      <c r="F14" s="9" t="str">
        <f>Achievements!$C16</f>
        <v>Frog stand</v>
      </c>
      <c r="G14" s="42" t="str">
        <f>IF(Achievements!K16="A","A",IF(Achievements!K16="E","E"," "))</f>
        <v> </v>
      </c>
      <c r="I14" s="2" t="str">
        <f>Electives!B22</f>
        <v>3. Make it Yourself</v>
      </c>
      <c r="J14" s="2"/>
      <c r="M14" s="163" t="str">
        <f>Electives!B114</f>
        <v>16. Family Alert</v>
      </c>
      <c r="N14" s="163"/>
      <c r="O14" s="163"/>
    </row>
    <row r="15" spans="1:15" ht="12.75">
      <c r="A15" s="53" t="s">
        <v>264</v>
      </c>
      <c r="B15" s="63" t="str">
        <f>Achievements!K47</f>
        <v> </v>
      </c>
      <c r="D15" s="227"/>
      <c r="E15" s="41" t="str">
        <f>Achievements!$B17</f>
        <v>l.</v>
      </c>
      <c r="F15" s="9" t="str">
        <f>Achievements!$C17</f>
        <v>Run or Jog 5 min</v>
      </c>
      <c r="G15" s="42" t="str">
        <f>IF(Achievements!K17="A","A",IF(Achievements!K17="E","E"," "))</f>
        <v> </v>
      </c>
      <c r="I15" s="47" t="str">
        <f>Electives!B23</f>
        <v>a.</v>
      </c>
      <c r="J15" s="47" t="str">
        <f>Electives!C23</f>
        <v>Make something useful</v>
      </c>
      <c r="K15" s="41" t="str">
        <f>IF(Electives!K23="E","E"," ")</f>
        <v> </v>
      </c>
      <c r="M15" s="47" t="str">
        <f>Electives!B115</f>
        <v>a.</v>
      </c>
      <c r="N15" s="47" t="str">
        <f>Electives!C115</f>
        <v>Family talk about emergencies</v>
      </c>
      <c r="O15" s="41" t="str">
        <f>IF(Electives!K115="E","E"," ")</f>
        <v> </v>
      </c>
    </row>
    <row r="16" spans="1:15" ht="12.75">
      <c r="A16" s="53" t="s">
        <v>257</v>
      </c>
      <c r="B16" s="63" t="str">
        <f>Achievements!K54</f>
        <v> </v>
      </c>
      <c r="D16" s="233" t="str">
        <f>Achievements!$B19</f>
        <v>2. Your Flag</v>
      </c>
      <c r="E16" s="233"/>
      <c r="F16" s="233"/>
      <c r="G16" s="233"/>
      <c r="I16" s="47" t="str">
        <f>Electives!B24</f>
        <v>b.</v>
      </c>
      <c r="J16" s="47" t="str">
        <f>Electives!C24</f>
        <v>Stretch your hand</v>
      </c>
      <c r="K16" s="41" t="str">
        <f>IF(Electives!K24="E","E"," ")</f>
        <v> </v>
      </c>
      <c r="M16" s="47" t="str">
        <f>Electives!B116</f>
        <v>b.</v>
      </c>
      <c r="N16" s="47" t="str">
        <f>Electives!C116</f>
        <v>Safe water - purify water</v>
      </c>
      <c r="O16" s="41" t="str">
        <f>IF(Electives!K116="E","E"," ")</f>
        <v> </v>
      </c>
    </row>
    <row r="17" spans="1:15" ht="12.75">
      <c r="A17" s="53" t="s">
        <v>258</v>
      </c>
      <c r="B17" s="63" t="str">
        <f>Achievements!K64</f>
        <v> </v>
      </c>
      <c r="D17" s="227" t="s">
        <v>316</v>
      </c>
      <c r="E17" s="41" t="str">
        <f>Achievements!$B20</f>
        <v>a.</v>
      </c>
      <c r="F17" s="9" t="str">
        <f>Achievements!$C20</f>
        <v>Pledge of allegiance</v>
      </c>
      <c r="G17" s="42" t="str">
        <f>IF(Achievements!K20="A","A"," ")</f>
        <v> </v>
      </c>
      <c r="I17" s="47" t="str">
        <f>Electives!B25</f>
        <v>c.</v>
      </c>
      <c r="J17" s="47" t="str">
        <f>Electives!C25</f>
        <v>Make a bench fork</v>
      </c>
      <c r="K17" s="41" t="str">
        <f>IF(Electives!K25="E","E"," ")</f>
        <v> </v>
      </c>
      <c r="M17" s="48" t="str">
        <f>Electives!B117</f>
        <v>c.</v>
      </c>
      <c r="N17" s="48" t="str">
        <f>Electives!C117</f>
        <v>First aid supplies &amp; kit</v>
      </c>
      <c r="O17" s="41" t="str">
        <f>IF(Electives!K117="E","E"," ")</f>
        <v> </v>
      </c>
    </row>
    <row r="18" spans="1:15" ht="12.75">
      <c r="A18" s="53" t="s">
        <v>259</v>
      </c>
      <c r="B18" s="63" t="str">
        <f>Achievements!K71</f>
        <v> </v>
      </c>
      <c r="D18" s="227"/>
      <c r="E18" s="41" t="str">
        <f>Achievements!$B21</f>
        <v>b.</v>
      </c>
      <c r="F18" s="9" t="str">
        <f>Achievements!$C21</f>
        <v>Lead flag ceremony</v>
      </c>
      <c r="G18" s="42" t="str">
        <f>IF(Achievements!K21="A","A"," ")</f>
        <v> </v>
      </c>
      <c r="I18" s="47" t="str">
        <f>Electives!B26</f>
        <v>d.</v>
      </c>
      <c r="J18" s="47" t="str">
        <f>Electives!C26</f>
        <v>Make a door stop</v>
      </c>
      <c r="K18" s="41" t="str">
        <f>IF(Electives!K26="E","E"," ")</f>
        <v> </v>
      </c>
      <c r="M18" s="163" t="str">
        <f>Electives!B119</f>
        <v>17. Tie It Right</v>
      </c>
      <c r="N18" s="163"/>
      <c r="O18" s="163"/>
    </row>
    <row r="19" spans="1:15" ht="12.75">
      <c r="A19" s="53" t="s">
        <v>265</v>
      </c>
      <c r="B19" s="63" t="str">
        <f>Achievements!K80</f>
        <v> </v>
      </c>
      <c r="D19" s="227"/>
      <c r="E19" s="41" t="str">
        <f>Achievements!$B22</f>
        <v>c.</v>
      </c>
      <c r="F19" s="9" t="str">
        <f>Achievements!$C22</f>
        <v>Respect and care for flag</v>
      </c>
      <c r="G19" s="42" t="str">
        <f>IF(Achievements!K22="A","A"," ")</f>
        <v> </v>
      </c>
      <c r="I19" s="47" t="str">
        <f>Electives!B27</f>
        <v>e.</v>
      </c>
      <c r="J19" s="47" t="str">
        <f>Electives!C27</f>
        <v>Make something else</v>
      </c>
      <c r="K19" s="41" t="str">
        <f>IF(Electives!K27="E","E"," ")</f>
        <v> </v>
      </c>
      <c r="M19" s="47" t="str">
        <f>Electives!B120</f>
        <v>a.</v>
      </c>
      <c r="N19" s="47" t="str">
        <f>Electives!C120</f>
        <v>Overhand knot &amp; square knot</v>
      </c>
      <c r="O19" s="41" t="str">
        <f>IF(Electives!K120="E","E"," ")</f>
        <v> </v>
      </c>
    </row>
    <row r="20" spans="1:15" ht="12.75">
      <c r="A20" s="53" t="s">
        <v>260</v>
      </c>
      <c r="B20" s="63" t="str">
        <f>Achievements!K91</f>
        <v> </v>
      </c>
      <c r="D20" s="227"/>
      <c r="E20" s="41" t="str">
        <f>Achievements!$B23</f>
        <v>d.</v>
      </c>
      <c r="F20" s="9" t="str">
        <f>Achievements!$C23</f>
        <v>State Flag</v>
      </c>
      <c r="G20" s="42" t="str">
        <f>IF(Achievements!K23="A","A"," ")</f>
        <v> </v>
      </c>
      <c r="I20" s="2" t="str">
        <f>Electives!B29</f>
        <v>4. Play a Game</v>
      </c>
      <c r="J20" s="2"/>
      <c r="M20" s="47" t="str">
        <f>Electives!B121</f>
        <v>b.</v>
      </c>
      <c r="N20" s="47" t="str">
        <f>Electives!C121</f>
        <v>Tie shoelaces</v>
      </c>
      <c r="O20" s="41" t="str">
        <f>IF(Electives!K121="E","E"," ")</f>
        <v> </v>
      </c>
    </row>
    <row r="21" spans="1:15" ht="12.75">
      <c r="A21" s="53" t="s">
        <v>261</v>
      </c>
      <c r="B21" s="63" t="str">
        <f>Achievements!K99</f>
        <v> </v>
      </c>
      <c r="D21" s="227"/>
      <c r="E21" s="41" t="str">
        <f>Achievements!$B24</f>
        <v>e.</v>
      </c>
      <c r="F21" s="9" t="str">
        <f>Achievements!$C24</f>
        <v>Raise flag</v>
      </c>
      <c r="G21" s="42" t="str">
        <f>IF(Achievements!K24="A","A"," ")</f>
        <v> </v>
      </c>
      <c r="I21" s="47" t="str">
        <f>Electives!B30</f>
        <v>a.</v>
      </c>
      <c r="J21" s="47" t="str">
        <f>Electives!C30</f>
        <v>Play pie-tin washer toss</v>
      </c>
      <c r="K21" s="41" t="str">
        <f>IF(Electives!K30="E","E"," ")</f>
        <v> </v>
      </c>
      <c r="M21" s="47" t="str">
        <f>Electives!B122</f>
        <v>c.</v>
      </c>
      <c r="N21" s="47" t="str">
        <f>Electives!C122</f>
        <v>Wrap and tie a package</v>
      </c>
      <c r="O21" s="41" t="str">
        <f>IF(Electives!K122="E","E"," ")</f>
        <v> </v>
      </c>
    </row>
    <row r="22" spans="1:15" ht="12.75">
      <c r="A22" s="53" t="s">
        <v>262</v>
      </c>
      <c r="B22" s="64" t="str">
        <f>Achievements!K114</f>
        <v> </v>
      </c>
      <c r="D22" s="227"/>
      <c r="E22" s="41" t="str">
        <f>Achievements!$B25</f>
        <v>f.</v>
      </c>
      <c r="F22" s="9" t="str">
        <f>Achievements!$C25</f>
        <v>Outdoor flag ceremony</v>
      </c>
      <c r="G22" s="42" t="str">
        <f>IF(Achievements!K25="A","A"," ")</f>
        <v> </v>
      </c>
      <c r="I22" s="47" t="str">
        <f>Electives!B31</f>
        <v>b.</v>
      </c>
      <c r="J22" s="47" t="str">
        <f>Electives!C31</f>
        <v>Play marble sharpshooter</v>
      </c>
      <c r="K22" s="41" t="str">
        <f>IF(Electives!K31="E","E"," ")</f>
        <v> </v>
      </c>
      <c r="M22" s="47" t="str">
        <f>Electives!B123</f>
        <v>d.</v>
      </c>
      <c r="N22" s="47" t="str">
        <f>Electives!C123</f>
        <v>Tie a stack of newspapers</v>
      </c>
      <c r="O22" s="41" t="str">
        <f>IF(Electives!K123="E","E"," ")</f>
        <v> </v>
      </c>
    </row>
    <row r="23" spans="1:15" ht="12.75">
      <c r="A23" s="54" t="s">
        <v>330</v>
      </c>
      <c r="B23" s="63" t="str">
        <f>IF(Electives!K8&gt;0,Electives!K8," ")</f>
        <v> </v>
      </c>
      <c r="D23" s="227"/>
      <c r="E23" s="41" t="str">
        <f>Achievements!$B26</f>
        <v>g.</v>
      </c>
      <c r="F23" s="9" t="str">
        <f>Achievements!$C26</f>
        <v>Fold US Flag</v>
      </c>
      <c r="G23" s="42" t="str">
        <f>IF(Achievements!K26="A","A"," ")</f>
        <v> </v>
      </c>
      <c r="I23" s="47" t="str">
        <f>Electives!B32</f>
        <v>c.</v>
      </c>
      <c r="J23" s="47" t="str">
        <f>Electives!C32</f>
        <v>Play ring toss</v>
      </c>
      <c r="K23" s="41" t="str">
        <f>IF(Electives!K32="E","E"," ")</f>
        <v> </v>
      </c>
      <c r="M23" s="47" t="str">
        <f>Electives!B124</f>
        <v>e.</v>
      </c>
      <c r="N23" s="47" t="str">
        <f>Electives!C124</f>
        <v>Tie two cords with overhand</v>
      </c>
      <c r="O23" s="41" t="str">
        <f>IF(Electives!K124="E","E"," ")</f>
        <v> </v>
      </c>
    </row>
    <row r="24" spans="4:15" ht="12.75">
      <c r="D24" s="44" t="str">
        <f>Achievements!$B28</f>
        <v>3. Keep Your Body Healthy</v>
      </c>
      <c r="E24" s="44"/>
      <c r="F24" s="44"/>
      <c r="G24" s="44"/>
      <c r="I24" s="47" t="str">
        <f>Electives!B33</f>
        <v>d.</v>
      </c>
      <c r="J24" s="47" t="str">
        <f>Electives!C33</f>
        <v>Play beanbag toss</v>
      </c>
      <c r="K24" s="41" t="str">
        <f>IF(Electives!K33="E","E"," ")</f>
        <v> </v>
      </c>
      <c r="M24" s="47" t="str">
        <f>Electives!B125</f>
        <v>f.</v>
      </c>
      <c r="N24" s="47" t="str">
        <f>Electives!C125</f>
        <v>Tie a necktie</v>
      </c>
      <c r="O24" s="41" t="str">
        <f>IF(Electives!K125="E","E"," ")</f>
        <v> </v>
      </c>
    </row>
    <row r="25" spans="4:15" ht="12.75" customHeight="1">
      <c r="D25" s="224" t="s">
        <v>316</v>
      </c>
      <c r="E25" s="41" t="str">
        <f>Achievements!$B29</f>
        <v>a.</v>
      </c>
      <c r="F25" s="9" t="str">
        <f>Achievements!$C29</f>
        <v>Track health habits</v>
      </c>
      <c r="G25" s="42" t="str">
        <f>IF(Achievements!K29="A","A"," ")</f>
        <v> </v>
      </c>
      <c r="I25" s="47" t="str">
        <f>Electives!B34</f>
        <v>e.</v>
      </c>
      <c r="J25" s="47" t="str">
        <f>Electives!C34</f>
        <v>Play a game of marbles</v>
      </c>
      <c r="K25" s="41" t="str">
        <f>IF(Electives!K34="E","E"," ")</f>
        <v> </v>
      </c>
      <c r="M25" s="47" t="str">
        <f>Electives!B126</f>
        <v>g.</v>
      </c>
      <c r="N25" s="47" t="str">
        <f>Electives!C126</f>
        <v>Wrap ends of a rope with tape</v>
      </c>
      <c r="O25" s="41" t="str">
        <f>IF(Electives!K126="E","E"," ")</f>
        <v> </v>
      </c>
    </row>
    <row r="26" spans="1:15" ht="12.75" customHeight="1">
      <c r="A26" s="57" t="s">
        <v>321</v>
      </c>
      <c r="B26" s="4"/>
      <c r="D26" s="225"/>
      <c r="E26" s="41" t="str">
        <f>Achievements!$B30</f>
        <v>b.</v>
      </c>
      <c r="F26" s="9" t="str">
        <f>Achievements!$C30</f>
        <v>Stop spread of colds</v>
      </c>
      <c r="G26" s="42" t="str">
        <f>IF(Achievements!K30="A","A"," ")</f>
        <v> </v>
      </c>
      <c r="I26" s="47" t="str">
        <f>Electives!B35</f>
        <v>f.</v>
      </c>
      <c r="J26" s="47" t="str">
        <f>Electives!C35</f>
        <v>Play large group game</v>
      </c>
      <c r="K26" s="41" t="str">
        <f>IF(Electives!K35="E","E"," ")</f>
        <v> </v>
      </c>
      <c r="M26" s="11" t="str">
        <f>Electives!B128</f>
        <v>18. Outdoor Adventure</v>
      </c>
      <c r="N26" s="11"/>
      <c r="O26" s="11"/>
    </row>
    <row r="27" spans="1:15" ht="12.75">
      <c r="A27" s="55" t="str">
        <f>Electives!B9</f>
        <v>1. It's a Secret</v>
      </c>
      <c r="B27" s="41" t="str">
        <f>IF(Electives!K14&gt;0,Electives!K14," ")</f>
        <v> </v>
      </c>
      <c r="D27" s="226"/>
      <c r="E27" s="41" t="str">
        <f>Achievements!$B31</f>
        <v>c.</v>
      </c>
      <c r="F27" s="9" t="str">
        <f>Achievements!$C31</f>
        <v>Cut on your finger</v>
      </c>
      <c r="G27" s="42" t="str">
        <f>IF(Achievements!K31="A","A"," ")</f>
        <v> </v>
      </c>
      <c r="I27" s="2" t="str">
        <f>Electives!B37</f>
        <v>5. Spare Time Fun</v>
      </c>
      <c r="J27" s="39"/>
      <c r="M27" s="47" t="str">
        <f>Electives!B129</f>
        <v>a.</v>
      </c>
      <c r="N27" s="47" t="str">
        <f>Electives!C129</f>
        <v>Plan &amp; hold family or den picnic</v>
      </c>
      <c r="O27" s="41" t="str">
        <f>IF(Electives!K129="E","E"," ")</f>
        <v> </v>
      </c>
    </row>
    <row r="28" spans="1:15" ht="12.75">
      <c r="A28" s="8" t="str">
        <f>Electives!B15</f>
        <v>2. Be an Actor</v>
      </c>
      <c r="B28" s="41" t="str">
        <f>IF(Electives!K21&gt;0,Electives!K21," ")</f>
        <v> </v>
      </c>
      <c r="D28" s="44" t="str">
        <f>Achievements!$B33</f>
        <v>4. Know Your Home and Community</v>
      </c>
      <c r="E28" s="44"/>
      <c r="F28" s="44"/>
      <c r="G28" s="44"/>
      <c r="I28" s="47" t="str">
        <f>Electives!B38</f>
        <v>a.</v>
      </c>
      <c r="J28" s="47" t="str">
        <f>Electives!C38</f>
        <v>Kite flying safety rules</v>
      </c>
      <c r="K28" s="41" t="str">
        <f>IF(Electives!K38="E","E"," ")</f>
        <v> </v>
      </c>
      <c r="M28" s="47" t="str">
        <f>Electives!B130</f>
        <v>b.</v>
      </c>
      <c r="N28" s="47" t="str">
        <f>Electives!C130</f>
        <v>Plan &amp; run family or den outing</v>
      </c>
      <c r="O28" s="41" t="str">
        <f>IF(Electives!K130="E","E"," ")</f>
        <v> </v>
      </c>
    </row>
    <row r="29" spans="1:15" ht="12.75" customHeight="1">
      <c r="A29" s="8" t="str">
        <f>Electives!B22</f>
        <v>3. Make it Yourself</v>
      </c>
      <c r="B29" s="65" t="str">
        <f>IF(Electives!K28&gt;0,Electives!K28," ")</f>
        <v> </v>
      </c>
      <c r="D29" s="224" t="s">
        <v>316</v>
      </c>
      <c r="E29" s="42" t="str">
        <f>Achievements!$B34</f>
        <v>a.</v>
      </c>
      <c r="F29" s="43" t="str">
        <f>Achievements!$C34</f>
        <v>Emergency Numbers</v>
      </c>
      <c r="G29" s="42" t="str">
        <f>IF(Achievements!K34="A","A"," ")</f>
        <v> </v>
      </c>
      <c r="I29" s="47" t="str">
        <f>Electives!B39</f>
        <v>b.</v>
      </c>
      <c r="J29" s="47" t="str">
        <f>Electives!C39</f>
        <v>Make &amp; fly a paper bag kite</v>
      </c>
      <c r="K29" s="41" t="str">
        <f>IF(Electives!K39="E","E"," ")</f>
        <v> </v>
      </c>
      <c r="M29" s="47" t="str">
        <f>Electives!B131</f>
        <v>c.</v>
      </c>
      <c r="N29" s="47" t="str">
        <f>Electives!C131</f>
        <v>Play &amp; lay a treasure hunt</v>
      </c>
      <c r="O29" s="41" t="str">
        <f>IF(Electives!K131="E","E"," ")</f>
        <v> </v>
      </c>
    </row>
    <row r="30" spans="1:15" ht="12.75" customHeight="1">
      <c r="A30" s="8" t="str">
        <f>Electives!B29</f>
        <v>4. Play a Game</v>
      </c>
      <c r="B30" s="41" t="str">
        <f>IF(Electives!K36&gt;0,Electives!K36," ")</f>
        <v> </v>
      </c>
      <c r="D30" s="225"/>
      <c r="E30" s="41" t="str">
        <f>Achievements!$B35</f>
        <v>b.</v>
      </c>
      <c r="F30" s="9" t="str">
        <f>Achievements!$C35</f>
        <v>Stranger at door</v>
      </c>
      <c r="G30" s="42" t="str">
        <f>IF(Achievements!K35="A","A"," ")</f>
        <v> </v>
      </c>
      <c r="I30" s="47" t="str">
        <f>Electives!B40</f>
        <v>c.</v>
      </c>
      <c r="J30" s="47" t="str">
        <f>Electives!C40</f>
        <v>Make &amp; fly a two-stick kite</v>
      </c>
      <c r="K30" s="41" t="str">
        <f>IF(Electives!K40="E","E"," ")</f>
        <v> </v>
      </c>
      <c r="M30" s="47" t="str">
        <f>Electives!B132</f>
        <v>d.</v>
      </c>
      <c r="N30" s="47" t="str">
        <f>Electives!C132</f>
        <v>Plan &amp; lay out obstacle race</v>
      </c>
      <c r="O30" s="41" t="str">
        <f>IF(Electives!K132="E","E"," ")</f>
        <v> </v>
      </c>
    </row>
    <row r="31" spans="1:15" ht="12.75">
      <c r="A31" s="8" t="str">
        <f>Electives!B37</f>
        <v>5. Spare Time Fun</v>
      </c>
      <c r="B31" s="41" t="str">
        <f>IF(Electives!K47&gt;0,Electives!K47," ")</f>
        <v> </v>
      </c>
      <c r="D31" s="225"/>
      <c r="E31" s="41" t="str">
        <f>Achievements!$B36</f>
        <v>c.</v>
      </c>
      <c r="F31" s="9" t="str">
        <f>Achievements!$C36</f>
        <v>Phone etiquette</v>
      </c>
      <c r="G31" s="42" t="str">
        <f>IF(Achievements!K36="A","A"," ")</f>
        <v> </v>
      </c>
      <c r="I31" s="47" t="str">
        <f>Electives!B41</f>
        <v>d.</v>
      </c>
      <c r="J31" s="47" t="str">
        <f>Electives!C41</f>
        <v>Make &amp; fly a three-stick kite</v>
      </c>
      <c r="K31" s="41" t="str">
        <f>IF(Electives!K41="E","E"," ")</f>
        <v> </v>
      </c>
      <c r="M31" s="47" t="str">
        <f>Electives!B133</f>
        <v>e.</v>
      </c>
      <c r="N31" s="47" t="str">
        <f>Electives!C133</f>
        <v>Plan &amp; lay out adventure trail</v>
      </c>
      <c r="O31" s="41" t="str">
        <f>IF(Electives!K133="E","E"," ")</f>
        <v> </v>
      </c>
    </row>
    <row r="32" spans="1:15" ht="12.75">
      <c r="A32" s="8" t="str">
        <f>Electives!B48</f>
        <v>6. Books, Books, Books</v>
      </c>
      <c r="B32" s="41" t="str">
        <f>IF(Electives!K52&gt;0,Electives!K52," ")</f>
        <v> </v>
      </c>
      <c r="D32" s="225"/>
      <c r="E32" s="41" t="str">
        <f>Achievements!$B37</f>
        <v>d.</v>
      </c>
      <c r="F32" s="9" t="str">
        <f>Achievements!$C37</f>
        <v>Leaving home rules</v>
      </c>
      <c r="G32" s="42" t="str">
        <f>IF(Achievements!K37="A","A"," ")</f>
        <v> </v>
      </c>
      <c r="I32" s="47" t="str">
        <f>Electives!B42</f>
        <v>e.</v>
      </c>
      <c r="J32" s="47" t="str">
        <f>Electives!C42</f>
        <v>Make and use a kite reel</v>
      </c>
      <c r="K32" s="41" t="str">
        <f>IF(Electives!K42="E","E"," ")</f>
        <v> </v>
      </c>
      <c r="M32" s="47" t="str">
        <f>Electives!B134</f>
        <v>f.</v>
      </c>
      <c r="N32" s="47" t="str">
        <f>Electives!C134</f>
        <v>Two summertime pack events</v>
      </c>
      <c r="O32" s="41" t="str">
        <f>IF(Electives!K134="E","E"," ")</f>
        <v> </v>
      </c>
    </row>
    <row r="33" spans="1:15" ht="12.75">
      <c r="A33" s="8" t="str">
        <f>Electives!B53</f>
        <v>7. Foot Power</v>
      </c>
      <c r="B33" s="41" t="str">
        <f>IF(Electives!K57&gt;0,Electives!K57," ")</f>
        <v> </v>
      </c>
      <c r="D33" s="225"/>
      <c r="E33" s="41" t="str">
        <f>Achievements!$B38</f>
        <v>e.</v>
      </c>
      <c r="F33" s="9" t="str">
        <f>Achievements!$C38</f>
        <v>Household jobs and resp.</v>
      </c>
      <c r="G33" s="42" t="str">
        <f>IF(Achievements!K38="A","A"," ")</f>
        <v> </v>
      </c>
      <c r="I33" s="47" t="str">
        <f>Electives!B43</f>
        <v>f.</v>
      </c>
      <c r="J33" s="47" t="str">
        <f>Electives!C43</f>
        <v>Make rubber-band boat</v>
      </c>
      <c r="K33" s="41" t="str">
        <f>IF(Electives!K43="E","E"," ")</f>
        <v> </v>
      </c>
      <c r="M33" s="47" t="str">
        <f>Electives!B135</f>
        <v>g.</v>
      </c>
      <c r="N33" s="47" t="str">
        <f>Electives!C135</f>
        <v>Point out poisonous plants</v>
      </c>
      <c r="O33" s="41" t="str">
        <f>IF(Electives!K135="E","E"," ")</f>
        <v> </v>
      </c>
    </row>
    <row r="34" spans="1:15" ht="12.75">
      <c r="A34" s="8" t="str">
        <f>Electives!B58</f>
        <v>8. Machine Power</v>
      </c>
      <c r="B34" s="41" t="str">
        <f>IF(Electives!K63&gt;0,Electives!K63," ")</f>
        <v> </v>
      </c>
      <c r="D34" s="226"/>
      <c r="E34" s="41" t="str">
        <f>Achievements!$B39</f>
        <v>f.</v>
      </c>
      <c r="F34" s="9" t="str">
        <f>Achievements!$C39</f>
        <v>Visit important place</v>
      </c>
      <c r="G34" s="42" t="str">
        <f>IF(Achievements!K39="A","A"," ")</f>
        <v> </v>
      </c>
      <c r="I34" s="47" t="str">
        <f>Electives!B44</f>
        <v>g.</v>
      </c>
      <c r="J34" s="47" t="str">
        <f>Electives!C44</f>
        <v>Make boat, plane, train, etc.</v>
      </c>
      <c r="K34" s="41" t="str">
        <f>IF(Electives!K44="E","E"," ")</f>
        <v> </v>
      </c>
      <c r="M34" s="11" t="str">
        <f>Electives!B137</f>
        <v>19. Fishing</v>
      </c>
      <c r="N34" s="11"/>
      <c r="O34" s="11"/>
    </row>
    <row r="35" spans="1:15" ht="12.75">
      <c r="A35" s="8" t="str">
        <f>Electives!B64</f>
        <v>9. Let's Have a Party</v>
      </c>
      <c r="B35" s="41" t="str">
        <f>IF(Electives!K68&gt;0,Electives!K68," ")</f>
        <v> </v>
      </c>
      <c r="D35" s="38" t="str">
        <f>Achievements!$B41</f>
        <v>5. Tools for Fixing and Building </v>
      </c>
      <c r="E35" s="38"/>
      <c r="F35" s="38"/>
      <c r="G35" s="38"/>
      <c r="I35" s="47" t="str">
        <f>Electives!B45</f>
        <v>h.</v>
      </c>
      <c r="J35" s="47" t="str">
        <f>Electives!C45</f>
        <v>Make boat, plane, train, etc.</v>
      </c>
      <c r="K35" s="41" t="str">
        <f>IF(Electives!K45="E","E"," ")</f>
        <v> </v>
      </c>
      <c r="M35" s="47" t="str">
        <f>Electives!B138</f>
        <v>a.</v>
      </c>
      <c r="N35" s="47" t="str">
        <f>Electives!C138</f>
        <v>Identify 5 fish</v>
      </c>
      <c r="O35" s="41" t="str">
        <f>IF(Electives!K138="E","E"," ")</f>
        <v> </v>
      </c>
    </row>
    <row r="36" spans="1:15" ht="12.75" customHeight="1">
      <c r="A36" s="8" t="str">
        <f>Electives!B69</f>
        <v>10 American Indian Lore</v>
      </c>
      <c r="B36" s="41" t="str">
        <f>IF(Electives!K76&gt;0,Electives!K76," ")</f>
        <v> </v>
      </c>
      <c r="D36" s="224" t="s">
        <v>316</v>
      </c>
      <c r="E36" s="41" t="str">
        <f>Achievements!$B42</f>
        <v>a.</v>
      </c>
      <c r="F36" s="9" t="str">
        <f>Achievements!$C42</f>
        <v>Name seven tools</v>
      </c>
      <c r="G36" s="41" t="str">
        <f>IF(Achievements!K42="A","A"," ")</f>
        <v> </v>
      </c>
      <c r="I36" s="47" t="str">
        <f>Electives!B46</f>
        <v>i.</v>
      </c>
      <c r="J36" s="47" t="str">
        <f>Electives!C46</f>
        <v>Make boat, plane, train, etc.</v>
      </c>
      <c r="K36" s="41" t="str">
        <f>IF(Electives!K46="E","E"," ")</f>
        <v> </v>
      </c>
      <c r="M36" s="47" t="str">
        <f>Electives!B139</f>
        <v>b.</v>
      </c>
      <c r="N36" s="47" t="str">
        <f>Electives!C139</f>
        <v>Rig a pole with line and hook</v>
      </c>
      <c r="O36" s="41" t="str">
        <f>IF(Electives!K139="E","E"," ")</f>
        <v> </v>
      </c>
    </row>
    <row r="37" spans="1:15" ht="12.75" customHeight="1">
      <c r="A37" s="8" t="str">
        <f>Electives!B77</f>
        <v>11. Sing-Along</v>
      </c>
      <c r="B37" s="41" t="str">
        <f>IF(Electives!K84&gt;0,Electives!K84," ")</f>
        <v> </v>
      </c>
      <c r="D37" s="225"/>
      <c r="E37" s="41" t="str">
        <f>Achievements!$B43</f>
        <v>b.</v>
      </c>
      <c r="F37" s="9" t="str">
        <f>Achievements!$C43</f>
        <v>Use plyers</v>
      </c>
      <c r="G37" s="41" t="str">
        <f>IF(Achievements!K43="A","A"," ")</f>
        <v> </v>
      </c>
      <c r="I37" s="2" t="str">
        <f>Electives!B48</f>
        <v>6. Books, Books, Books</v>
      </c>
      <c r="J37" s="39"/>
      <c r="M37" s="47" t="str">
        <f>Electives!B140</f>
        <v>c.</v>
      </c>
      <c r="N37" s="47" t="str">
        <f>Electives!C140</f>
        <v>Bait your hook &amp; fish</v>
      </c>
      <c r="O37" s="41" t="str">
        <f>IF(Electives!K140="E","E"," ")</f>
        <v> </v>
      </c>
    </row>
    <row r="38" spans="1:15" ht="12.75">
      <c r="A38" s="8" t="str">
        <f>Electives!B85</f>
        <v>12. Be an Artist</v>
      </c>
      <c r="B38" s="41" t="str">
        <f>IF(Electives!K92&gt;0,Electives!K92," ")</f>
        <v> </v>
      </c>
      <c r="D38" s="225"/>
      <c r="E38" s="41" t="str">
        <f>Achievements!$B44</f>
        <v>c.</v>
      </c>
      <c r="F38" s="9" t="str">
        <f>Achievements!$C44</f>
        <v>Screws and screwdrivers</v>
      </c>
      <c r="G38" s="41" t="str">
        <f>IF(Achievements!K44="A","A"," ")</f>
        <v> </v>
      </c>
      <c r="I38" s="47" t="str">
        <f>Electives!B49</f>
        <v>a.</v>
      </c>
      <c r="J38" s="47" t="str">
        <f>Electives!C49</f>
        <v>Visit library. Get library card</v>
      </c>
      <c r="K38" s="41" t="str">
        <f>IF(Electives!K49="E","E"," ")</f>
        <v> </v>
      </c>
      <c r="M38" s="47" t="str">
        <f>Electives!B141</f>
        <v>d.</v>
      </c>
      <c r="N38" s="47" t="str">
        <f>Electives!C141</f>
        <v>Know rules of safe fishing</v>
      </c>
      <c r="O38" s="41" t="str">
        <f>IF(Electives!K141="E","E"," ")</f>
        <v> </v>
      </c>
    </row>
    <row r="39" spans="1:15" ht="12.75">
      <c r="A39" s="8" t="str">
        <f>Electives!B93</f>
        <v>13. Birds</v>
      </c>
      <c r="B39" s="41" t="str">
        <f>IF(Electives!K100&gt;0,Electives!K100," ")</f>
        <v> </v>
      </c>
      <c r="D39" s="225"/>
      <c r="E39" s="41" t="str">
        <f>Achievements!$B45</f>
        <v>d.</v>
      </c>
      <c r="F39" s="9" t="str">
        <f>Achievements!$C45</f>
        <v>Use a hammer</v>
      </c>
      <c r="G39" s="41" t="str">
        <f>IF(Achievements!K45="A","A"," ")</f>
        <v> </v>
      </c>
      <c r="I39" s="47" t="str">
        <f>Electives!B50</f>
        <v>b.</v>
      </c>
      <c r="J39" s="47" t="str">
        <f>Electives!C50</f>
        <v>Choose a book and read it</v>
      </c>
      <c r="K39" s="41" t="str">
        <f>IF(Electives!K50="E","E"," ")</f>
        <v> </v>
      </c>
      <c r="M39" s="47" t="str">
        <f>Electives!B142</f>
        <v>e.</v>
      </c>
      <c r="N39" s="47" t="str">
        <f>Electives!C142</f>
        <v>Tell about fishing laws in area</v>
      </c>
      <c r="O39" s="41" t="str">
        <f>IF(Electives!K142="E","E"," ")</f>
        <v> </v>
      </c>
    </row>
    <row r="40" spans="1:15" ht="12.75">
      <c r="A40" s="8" t="str">
        <f>Electives!B101</f>
        <v>14. Pets</v>
      </c>
      <c r="B40" s="41" t="str">
        <f>IF(Electives!K106&gt;0,Electives!K106," ")</f>
        <v> </v>
      </c>
      <c r="D40" s="226"/>
      <c r="E40" s="41" t="str">
        <f>Achievements!$B46</f>
        <v>e.</v>
      </c>
      <c r="F40" s="9" t="str">
        <f>Achievements!$C46</f>
        <v>Make something useful</v>
      </c>
      <c r="G40" s="41" t="str">
        <f>IF(Achievements!K46="A","A"," ")</f>
        <v> </v>
      </c>
      <c r="I40" s="47" t="str">
        <f>Electives!B51</f>
        <v>c.</v>
      </c>
      <c r="J40" s="47" t="str">
        <f>Electives!C51</f>
        <v>Make a book cover for a book</v>
      </c>
      <c r="K40" s="41" t="str">
        <f>IF(Electives!K51="E","E"," ")</f>
        <v> </v>
      </c>
      <c r="M40" s="47" t="str">
        <f>Electives!B143</f>
        <v>f.</v>
      </c>
      <c r="N40" s="47" t="str">
        <f>Electives!C143</f>
        <v>Show how to use a rod &amp; reel</v>
      </c>
      <c r="O40" s="41" t="str">
        <f>IF(Electives!K143="E","E"," ")</f>
        <v> </v>
      </c>
    </row>
    <row r="41" spans="1:15" ht="12.75">
      <c r="A41" s="8" t="str">
        <f>Electives!B107</f>
        <v>15. Grow Something</v>
      </c>
      <c r="B41" s="41" t="str">
        <f>IF(Electives!K113&gt;0,Electives!K113," ")</f>
        <v> </v>
      </c>
      <c r="D41" s="38" t="str">
        <f>Achievements!$B48</f>
        <v>6. Start a Collection</v>
      </c>
      <c r="E41" s="38"/>
      <c r="F41" s="38"/>
      <c r="G41" s="38"/>
      <c r="I41" s="2" t="str">
        <f>Electives!B53</f>
        <v>7. Foot Power</v>
      </c>
      <c r="J41" s="39"/>
      <c r="M41" s="11" t="str">
        <f>Electives!B145</f>
        <v>20. Sports</v>
      </c>
      <c r="N41" s="11"/>
      <c r="O41" s="11"/>
    </row>
    <row r="42" spans="1:15" ht="12.75" customHeight="1">
      <c r="A42" s="8" t="str">
        <f>Electives!B114</f>
        <v>16. Family Alert</v>
      </c>
      <c r="B42" s="41" t="str">
        <f>IF(Electives!K118&gt;0,Electives!K118," ")</f>
        <v> </v>
      </c>
      <c r="D42" s="224" t="s">
        <v>316</v>
      </c>
      <c r="E42" s="45" t="str">
        <f>Achievements!$B49</f>
        <v>a.</v>
      </c>
      <c r="F42" s="9" t="str">
        <f>Achievements!$C49</f>
        <v>CC Positive Attitude - Know</v>
      </c>
      <c r="G42" s="41" t="str">
        <f>IF(Achievements!K49="A","A"," ")</f>
        <v> </v>
      </c>
      <c r="I42" s="47" t="str">
        <f>Electives!B54</f>
        <v>a.</v>
      </c>
      <c r="J42" s="47" t="str">
        <f>Electives!C54</f>
        <v>Learn to walk on stilts</v>
      </c>
      <c r="K42" s="41" t="str">
        <f>IF(Electives!K54="E","E"," ")</f>
        <v> </v>
      </c>
      <c r="M42" s="47" t="str">
        <f>Electives!B146</f>
        <v>a.</v>
      </c>
      <c r="N42" s="47" t="str">
        <f>Electives!C146</f>
        <v>Play tennis, tab.tennis, or bdm.</v>
      </c>
      <c r="O42" s="41" t="str">
        <f>IF(Electives!K146="E","E"," ")</f>
        <v> </v>
      </c>
    </row>
    <row r="43" spans="1:15" ht="12.75" customHeight="1">
      <c r="A43" s="8" t="str">
        <f>Electives!B119</f>
        <v>17. Tie It Right</v>
      </c>
      <c r="B43" s="41" t="str">
        <f>IF(Electives!K127&gt;0,Electives!K127," ")</f>
        <v> </v>
      </c>
      <c r="D43" s="225"/>
      <c r="E43" s="46"/>
      <c r="F43" s="9" t="str">
        <f>Achievements!$C50</f>
        <v>CC Positive Attitude - Commit</v>
      </c>
      <c r="G43" s="41" t="str">
        <f>IF(Achievements!K50="A","A"," ")</f>
        <v> </v>
      </c>
      <c r="I43" s="47" t="str">
        <f>Electives!B55</f>
        <v>b.</v>
      </c>
      <c r="J43" s="47" t="str">
        <f>Electives!C55</f>
        <v>Make puddle jumpers &amp; walk</v>
      </c>
      <c r="K43" s="41" t="str">
        <f>IF(Electives!K55="E","E"," ")</f>
        <v> </v>
      </c>
      <c r="M43" s="47" t="str">
        <f>Electives!B147</f>
        <v>b.</v>
      </c>
      <c r="N43" s="47" t="str">
        <f>Electives!C147</f>
        <v>Know boating safety rules</v>
      </c>
      <c r="O43" s="41" t="str">
        <f>IF(Electives!K147="E","E"," ")</f>
        <v> </v>
      </c>
    </row>
    <row r="44" spans="1:15" ht="12.75">
      <c r="A44" s="8" t="str">
        <f>Electives!B128</f>
        <v>18. Outdoor Adventure</v>
      </c>
      <c r="B44" s="41" t="str">
        <f>IF(Electives!K136&gt;0,Electives!K136," ")</f>
        <v> </v>
      </c>
      <c r="D44" s="225"/>
      <c r="E44" s="42"/>
      <c r="F44" s="9" t="str">
        <f>Achievements!$C51</f>
        <v>CC Positive Attitude - Practice</v>
      </c>
      <c r="G44" s="41" t="str">
        <f>IF(Achievements!K51="A","A"," ")</f>
        <v> </v>
      </c>
      <c r="I44" s="47" t="str">
        <f>Electives!B56</f>
        <v>c.</v>
      </c>
      <c r="J44" s="47" t="str">
        <f>Electives!C56</f>
        <v>Make foot racers and use</v>
      </c>
      <c r="K44" s="41" t="str">
        <f>IF(Electives!K56="E","E"," ")</f>
        <v> </v>
      </c>
      <c r="M44" s="47" t="str">
        <f>Electives!B148</f>
        <v>c.</v>
      </c>
      <c r="N44" s="47" t="str">
        <f>Electives!C148</f>
        <v>Earn Archery belt loop</v>
      </c>
      <c r="O44" s="41" t="str">
        <f>IF(Electives!K148="E","E"," ")</f>
        <v> </v>
      </c>
    </row>
    <row r="45" spans="1:15" ht="12.75">
      <c r="A45" s="8" t="str">
        <f>Electives!B137</f>
        <v>19. Fishing</v>
      </c>
      <c r="B45" s="41" t="str">
        <f>IF(Electives!K144&gt;0,Electives!K144," ")</f>
        <v> </v>
      </c>
      <c r="D45" s="225"/>
      <c r="E45" s="41" t="str">
        <f>Achievements!$B52</f>
        <v>b.</v>
      </c>
      <c r="F45" s="9" t="str">
        <f>Achievements!$C52</f>
        <v>Collect ten things</v>
      </c>
      <c r="G45" s="41" t="str">
        <f>IF(Achievements!K52="A","A"," ")</f>
        <v> </v>
      </c>
      <c r="I45" s="2" t="str">
        <f>Electives!B58</f>
        <v>8. Machine Power</v>
      </c>
      <c r="J45" s="39"/>
      <c r="M45" s="47" t="str">
        <f>Electives!B149</f>
        <v>d.</v>
      </c>
      <c r="N45" s="47" t="str">
        <f>Electives!C149</f>
        <v>Safety and courtesy for skiing</v>
      </c>
      <c r="O45" s="41" t="str">
        <f>IF(Electives!K149="E","E"," ")</f>
        <v> </v>
      </c>
    </row>
    <row r="46" spans="1:15" ht="12.75">
      <c r="A46" s="8" t="str">
        <f>Electives!B145</f>
        <v>20. Sports</v>
      </c>
      <c r="B46" s="41" t="str">
        <f>IF(Electives!K161&gt;0,Electives!K161," ")</f>
        <v> </v>
      </c>
      <c r="D46" s="226"/>
      <c r="E46" s="41" t="str">
        <f>Achievements!$B53</f>
        <v>c.</v>
      </c>
      <c r="F46" s="9" t="str">
        <f>Achievements!$C53</f>
        <v>Show and explain collection</v>
      </c>
      <c r="G46" s="41" t="str">
        <f>IF(Achievements!K53="A","A"," ")</f>
        <v> </v>
      </c>
      <c r="I46" s="47" t="str">
        <f>Electives!B59</f>
        <v>a.</v>
      </c>
      <c r="J46" s="47" t="str">
        <f>Electives!C59</f>
        <v>Name 10 kinds of trucks</v>
      </c>
      <c r="K46" s="41" t="str">
        <f>IF(Electives!K59="E","E"," ")</f>
        <v> </v>
      </c>
      <c r="M46" s="47" t="str">
        <f>Electives!B150</f>
        <v>e.</v>
      </c>
      <c r="N46" s="47" t="str">
        <f>Electives!C150</f>
        <v>Go ice skating</v>
      </c>
      <c r="O46" s="41" t="str">
        <f>IF(Electives!K150="E","E"," ")</f>
        <v> </v>
      </c>
    </row>
    <row r="47" spans="1:15" ht="12.75">
      <c r="A47" s="8" t="str">
        <f>Electives!B162</f>
        <v>21. Computers</v>
      </c>
      <c r="B47" s="41" t="str">
        <f>IF(Electives!K166&gt;0,Electives!K166," ")</f>
        <v> </v>
      </c>
      <c r="D47" s="38" t="str">
        <f>Achievements!$B55</f>
        <v>7. Your Living World</v>
      </c>
      <c r="E47" s="38"/>
      <c r="F47" s="38"/>
      <c r="G47" s="36"/>
      <c r="I47" s="47" t="str">
        <f>Electives!B60</f>
        <v>b.</v>
      </c>
      <c r="J47" s="47" t="str">
        <f>Electives!C60</f>
        <v>Job using wheel &amp; axle</v>
      </c>
      <c r="K47" s="41" t="str">
        <f>IF(Electives!K60="E","E"," ")</f>
        <v> </v>
      </c>
      <c r="M47" s="47" t="str">
        <f>Electives!B151</f>
        <v>f.</v>
      </c>
      <c r="N47" s="47" t="str">
        <f>Electives!C151</f>
        <v>Go roller skating</v>
      </c>
      <c r="O47" s="41" t="str">
        <f>IF(Electives!K151="E","E"," ")</f>
        <v> </v>
      </c>
    </row>
    <row r="48" spans="1:15" ht="12.75" customHeight="1">
      <c r="A48" s="8" t="str">
        <f>Electives!B167</f>
        <v>22. Say It Right</v>
      </c>
      <c r="B48" s="41" t="str">
        <f>IF(Electives!K173&gt;0,Electives!K173," ")</f>
        <v> </v>
      </c>
      <c r="D48" s="224" t="s">
        <v>316</v>
      </c>
      <c r="E48" s="45" t="str">
        <f>Achievements!$B56</f>
        <v>a.</v>
      </c>
      <c r="F48" s="9" t="str">
        <f>Achievements!$C56</f>
        <v>CC Respect - Know</v>
      </c>
      <c r="G48" s="41" t="str">
        <f>IF(Achievements!K56="A","A"," ")</f>
        <v> </v>
      </c>
      <c r="I48" s="47" t="str">
        <f>Electives!B61</f>
        <v>c.</v>
      </c>
      <c r="J48" s="47" t="str">
        <f>Electives!C61</f>
        <v>Show how to use a pulley</v>
      </c>
      <c r="K48" s="41" t="str">
        <f>IF(Electives!K61="E","E"," ")</f>
        <v> </v>
      </c>
      <c r="M48" s="47" t="str">
        <f>Electives!B152</f>
        <v>g.</v>
      </c>
      <c r="N48" s="47" t="str">
        <f>Electives!C152</f>
        <v>Go bowling</v>
      </c>
      <c r="O48" s="41" t="str">
        <f>IF(Electives!K152="E","E"," ")</f>
        <v> </v>
      </c>
    </row>
    <row r="49" spans="1:15" ht="12.75" customHeight="1">
      <c r="A49" s="56" t="str">
        <f>Electives!B174</f>
        <v>23. Let's Go Camping</v>
      </c>
      <c r="B49" s="41" t="str">
        <f>IF(Electives!K183&gt;0,Electives!K183," ")</f>
        <v> </v>
      </c>
      <c r="D49" s="225"/>
      <c r="E49" s="46"/>
      <c r="F49" s="9" t="str">
        <f>Achievements!$C57</f>
        <v>CC Respect - Commit</v>
      </c>
      <c r="G49" s="41" t="str">
        <f>IF(Achievements!K57="A","A"," ")</f>
        <v> </v>
      </c>
      <c r="I49" s="47" t="str">
        <f>Electives!B62</f>
        <v>d.</v>
      </c>
      <c r="J49" s="47" t="str">
        <f>Electives!C62</f>
        <v>Make and use a windlass</v>
      </c>
      <c r="K49" s="41" t="str">
        <f>IF(Electives!K62="E","E"," ")</f>
        <v> </v>
      </c>
      <c r="M49" s="47" t="str">
        <f>Electives!B153</f>
        <v>h.</v>
      </c>
      <c r="N49" s="47" t="str">
        <f>Electives!C153</f>
        <v>Track sprinter's start</v>
      </c>
      <c r="O49" s="41" t="str">
        <f>IF(Electives!K153="E","E"," ")</f>
        <v> </v>
      </c>
    </row>
    <row r="50" spans="4:15" ht="12.75">
      <c r="D50" s="225"/>
      <c r="E50" s="42"/>
      <c r="F50" s="9" t="str">
        <f>Achievements!$C58</f>
        <v>CC Respect - Practice</v>
      </c>
      <c r="G50" s="41" t="str">
        <f>IF(Achievements!K58="A","A"," ")</f>
        <v> </v>
      </c>
      <c r="I50" s="2" t="str">
        <f>Electives!B64</f>
        <v>9. Let's Have a Party</v>
      </c>
      <c r="J50" s="39"/>
      <c r="M50" s="47" t="str">
        <f>Electives!B154</f>
        <v>i.</v>
      </c>
      <c r="N50" s="47" t="str">
        <f>Electives!C154</f>
        <v>Standing long jump</v>
      </c>
      <c r="O50" s="41" t="str">
        <f>IF(Electives!K154="E","E"," ")</f>
        <v> </v>
      </c>
    </row>
    <row r="51" spans="4:15" ht="12.75">
      <c r="D51" s="225"/>
      <c r="E51" s="41" t="str">
        <f>Achievements!$B59</f>
        <v>b.</v>
      </c>
      <c r="F51" s="9" t="str">
        <f>Achievements!$C59</f>
        <v>Find out about polution</v>
      </c>
      <c r="G51" s="41" t="str">
        <f>IF(Achievements!K59="A","A"," ")</f>
        <v> </v>
      </c>
      <c r="I51" s="47" t="str">
        <f>Electives!B65</f>
        <v>a.</v>
      </c>
      <c r="J51" s="47" t="str">
        <f>Electives!C65</f>
        <v>Help with a home or den party</v>
      </c>
      <c r="K51" s="41" t="str">
        <f>IF(Electives!K65="E","E"," ")</f>
        <v> </v>
      </c>
      <c r="M51" s="47" t="str">
        <f>Electives!B155</f>
        <v>j.</v>
      </c>
      <c r="N51" s="47" t="str">
        <f>Electives!C155</f>
        <v>Play in a flag football game</v>
      </c>
      <c r="O51" s="41" t="str">
        <f>IF(Electives!K155="E","E"," ")</f>
        <v> </v>
      </c>
    </row>
    <row r="52" spans="4:15" ht="12.75">
      <c r="D52" s="225"/>
      <c r="E52" s="41" t="str">
        <f>Achievements!$B60</f>
        <v>c.</v>
      </c>
      <c r="F52" s="9" t="str">
        <f>Achievements!$C60</f>
        <v>Find out about recycling</v>
      </c>
      <c r="G52" s="41" t="str">
        <f>IF(Achievements!K60="A","A"," ")</f>
        <v> </v>
      </c>
      <c r="I52" s="47" t="str">
        <f>Electives!B66</f>
        <v>b.</v>
      </c>
      <c r="J52" s="47" t="str">
        <f>Electives!C66</f>
        <v>Make a gift or toy and give it</v>
      </c>
      <c r="K52" s="41" t="str">
        <f>IF(Electives!K66="E","E"," ")</f>
        <v> </v>
      </c>
      <c r="M52" s="47" t="str">
        <f>Electives!B156</f>
        <v>k.</v>
      </c>
      <c r="N52" s="47" t="str">
        <f>Electives!C156</f>
        <v>Play in a soccer game</v>
      </c>
      <c r="O52" s="41" t="str">
        <f>IF(Electives!K156="E","E"," ")</f>
        <v> </v>
      </c>
    </row>
    <row r="53" spans="4:15" ht="12.75">
      <c r="D53" s="225"/>
      <c r="E53" s="41" t="str">
        <f>Achievements!$B61</f>
        <v>d.</v>
      </c>
      <c r="F53" s="9" t="str">
        <f>Achievements!$C61</f>
        <v>Pick up litter</v>
      </c>
      <c r="G53" s="41" t="str">
        <f>IF(Achievements!K61="A","A"," ")</f>
        <v> </v>
      </c>
      <c r="I53" s="47" t="str">
        <f>Electives!B67</f>
        <v>c.</v>
      </c>
      <c r="J53" s="47" t="str">
        <f>Electives!C67</f>
        <v>Make a gift or toy and give it</v>
      </c>
      <c r="K53" s="41" t="str">
        <f>IF(Electives!K67="E","E"," ")</f>
        <v> </v>
      </c>
      <c r="M53" s="47" t="str">
        <f>Electives!B157</f>
        <v>l.</v>
      </c>
      <c r="N53" s="47" t="str">
        <f>Electives!C157</f>
        <v>Play in a baseball or softball</v>
      </c>
      <c r="O53" s="41" t="str">
        <f>IF(Electives!K157="E","E"," ")</f>
        <v> </v>
      </c>
    </row>
    <row r="54" spans="4:15" ht="12.75">
      <c r="D54" s="225"/>
      <c r="E54" s="41" t="str">
        <f>Achievements!$B62</f>
        <v>e.</v>
      </c>
      <c r="F54" s="9" t="str">
        <f>Achievements!$C62</f>
        <v>Three stories about ecology</v>
      </c>
      <c r="G54" s="41" t="str">
        <f>IF(Achievements!K62="A","A"," ")</f>
        <v> </v>
      </c>
      <c r="I54" s="2" t="str">
        <f>Electives!B69</f>
        <v>10 American Indian Lore</v>
      </c>
      <c r="J54" s="39"/>
      <c r="M54" s="47" t="str">
        <f>Electives!B158</f>
        <v>m.</v>
      </c>
      <c r="N54" s="47" t="str">
        <f>Electives!C158</f>
        <v>Play in a basketball</v>
      </c>
      <c r="O54" s="41" t="str">
        <f>IF(Electives!K158="E","E"," ")</f>
        <v> </v>
      </c>
    </row>
    <row r="55" spans="4:15" ht="12.75">
      <c r="D55" s="226"/>
      <c r="E55" s="41" t="str">
        <f>Achievements!$B63</f>
        <v>f.</v>
      </c>
      <c r="F55" s="9" t="str">
        <f>Achievements!$C63</f>
        <v>Three ways to save energy</v>
      </c>
      <c r="G55" s="41" t="str">
        <f>IF(Achievements!K63="A","A"," ")</f>
        <v> </v>
      </c>
      <c r="I55" s="47" t="str">
        <f>Electives!B70</f>
        <v>a.</v>
      </c>
      <c r="J55" s="47" t="str">
        <f>Electives!C70</f>
        <v>Read about American indians</v>
      </c>
      <c r="K55" s="41" t="str">
        <f>IF(Electives!K70="E","E"," ")</f>
        <v> </v>
      </c>
      <c r="M55" s="47" t="str">
        <f>Electives!B159</f>
        <v>n.</v>
      </c>
      <c r="N55" s="47" t="str">
        <f>Electives!C159</f>
        <v>BB-gun belt loop</v>
      </c>
      <c r="O55" s="41" t="str">
        <f>IF(Electives!K159="E","E"," ")</f>
        <v> </v>
      </c>
    </row>
    <row r="56" spans="4:15" ht="12.75">
      <c r="D56" s="38" t="str">
        <f>Achievements!$B65</f>
        <v>8. Cooking and Eating</v>
      </c>
      <c r="E56" s="38"/>
      <c r="F56" s="38"/>
      <c r="G56" s="36"/>
      <c r="I56" s="47" t="str">
        <f>Electives!B71</f>
        <v>b.</v>
      </c>
      <c r="J56" s="47" t="str">
        <f>Electives!C71</f>
        <v>Make traditional instrument</v>
      </c>
      <c r="K56" s="41" t="str">
        <f>IF(Electives!K71="E","E"," ")</f>
        <v> </v>
      </c>
      <c r="M56" s="47" t="str">
        <f>Electives!B160</f>
        <v>o.</v>
      </c>
      <c r="N56" s="47" t="str">
        <f>Electives!C160</f>
        <v>4 outdoor physical fitness act.</v>
      </c>
      <c r="O56" s="41" t="str">
        <f>IF(Electives!K160="E","E"," ")</f>
        <v> </v>
      </c>
    </row>
    <row r="57" spans="4:15" ht="12.75" customHeight="1">
      <c r="D57" s="224" t="s">
        <v>316</v>
      </c>
      <c r="E57" s="41" t="str">
        <f>Achievements!$B66</f>
        <v>a.</v>
      </c>
      <c r="F57" s="9" t="str">
        <f>Achievements!$C66</f>
        <v>Food guide pyramid</v>
      </c>
      <c r="G57" s="41" t="str">
        <f>IF(Achievements!K66="A","A"," ")</f>
        <v> </v>
      </c>
      <c r="I57" s="47" t="str">
        <f>Electives!B72</f>
        <v>c.</v>
      </c>
      <c r="J57" s="47" t="str">
        <f>Electives!C72</f>
        <v>Make traditional clothing</v>
      </c>
      <c r="K57" s="41" t="str">
        <f>IF(Electives!K72="E","E"," ")</f>
        <v> </v>
      </c>
      <c r="M57" s="11" t="str">
        <f>Electives!B162</f>
        <v>21. Computers</v>
      </c>
      <c r="N57" s="11"/>
      <c r="O57" s="11"/>
    </row>
    <row r="58" spans="4:15" ht="12.75" customHeight="1">
      <c r="D58" s="225"/>
      <c r="E58" s="41" t="str">
        <f>Achievements!$B67</f>
        <v>b.</v>
      </c>
      <c r="F58" s="9" t="str">
        <f>Achievements!$C67</f>
        <v>Plan family meals</v>
      </c>
      <c r="G58" s="41" t="str">
        <f>IF(Achievements!K67="A","A"," ")</f>
        <v> </v>
      </c>
      <c r="I58" s="47" t="str">
        <f>Electives!B73</f>
        <v>d.</v>
      </c>
      <c r="J58" s="47" t="str">
        <f>Electives!C73</f>
        <v>Make traditional item</v>
      </c>
      <c r="K58" s="41" t="str">
        <f>IF(Electives!K73="E","E"," ")</f>
        <v> </v>
      </c>
      <c r="M58" s="47" t="str">
        <f>Electives!B163</f>
        <v>a.</v>
      </c>
      <c r="N58" s="47" t="str">
        <f>Electives!C163</f>
        <v>Business w/computers</v>
      </c>
      <c r="O58" s="41" t="str">
        <f>IF(Electives!K163="E","E"," ")</f>
        <v> </v>
      </c>
    </row>
    <row r="59" spans="4:15" ht="12.75">
      <c r="D59" s="225"/>
      <c r="E59" s="41" t="str">
        <f>Achievements!$B68</f>
        <v>c.</v>
      </c>
      <c r="F59" s="9" t="str">
        <f>Achievements!$C68</f>
        <v>Fix a meal for your family</v>
      </c>
      <c r="G59" s="41" t="str">
        <f>IF(Achievements!K68="A","A"," ")</f>
        <v> </v>
      </c>
      <c r="I59" s="47" t="str">
        <f>Electives!B74</f>
        <v>e.</v>
      </c>
      <c r="J59" s="47" t="str">
        <f>Electives!C74</f>
        <v>Make a trad house model</v>
      </c>
      <c r="K59" s="41" t="str">
        <f>IF(Electives!K74="E","E"," ")</f>
        <v> </v>
      </c>
      <c r="M59" s="47" t="str">
        <f>Electives!B164</f>
        <v>b.</v>
      </c>
      <c r="N59" s="47" t="str">
        <f>Electives!C164</f>
        <v>Explain a computer program</v>
      </c>
      <c r="O59" s="41" t="str">
        <f>IF(Electives!K164="E","E"," ")</f>
        <v> </v>
      </c>
    </row>
    <row r="60" spans="4:15" ht="12.75">
      <c r="D60" s="225"/>
      <c r="E60" s="41" t="str">
        <f>Achievements!$B69</f>
        <v>d.</v>
      </c>
      <c r="F60" s="9" t="str">
        <f>Achievements!$C69</f>
        <v>Fix your own breakfast</v>
      </c>
      <c r="G60" s="41" t="str">
        <f>IF(Achievements!K69="A","A"," ")</f>
        <v> </v>
      </c>
      <c r="I60" s="47" t="str">
        <f>Electives!B75</f>
        <v>f.</v>
      </c>
      <c r="J60" s="47" t="str">
        <f>Electives!C75</f>
        <v>Learn 12 Am. Ind. pict. words</v>
      </c>
      <c r="K60" s="41" t="str">
        <f>IF(Electives!K75="E","E"," ")</f>
        <v> </v>
      </c>
      <c r="M60" s="47" t="str">
        <f>Electives!B165</f>
        <v>c.</v>
      </c>
      <c r="N60" s="47" t="str">
        <f>Electives!C165</f>
        <v>Describe mouse and CD-ROM</v>
      </c>
      <c r="O60" s="41" t="str">
        <f>IF(Electives!K165="E","E"," ")</f>
        <v> </v>
      </c>
    </row>
    <row r="61" spans="4:15" ht="12.75">
      <c r="D61" s="226"/>
      <c r="E61" s="41" t="str">
        <f>Achievements!$B70</f>
        <v>e.</v>
      </c>
      <c r="F61" s="9" t="str">
        <f>Achievements!$C70</f>
        <v>Plan and fix outdoor meal</v>
      </c>
      <c r="G61" s="41" t="str">
        <f>IF(Achievements!K70="A","A"," ")</f>
        <v> </v>
      </c>
      <c r="I61" s="2" t="str">
        <f>Electives!B77</f>
        <v>11. Sing-Along</v>
      </c>
      <c r="J61" s="39"/>
      <c r="M61" s="11" t="str">
        <f>Electives!B167</f>
        <v>22. Say It Right</v>
      </c>
      <c r="N61" s="11"/>
      <c r="O61" s="11"/>
    </row>
    <row r="62" spans="4:15" ht="12.75">
      <c r="D62" s="38" t="str">
        <f>Achievements!$B72</f>
        <v>9. Be Safe at home and On the Street</v>
      </c>
      <c r="E62" s="38"/>
      <c r="F62" s="38"/>
      <c r="G62" s="36"/>
      <c r="I62" s="47" t="str">
        <f>Electives!B78</f>
        <v>a.</v>
      </c>
      <c r="J62" s="47" t="str">
        <f>Electives!C78</f>
        <v>Learn &amp; sing America</v>
      </c>
      <c r="K62" s="41" t="str">
        <f>IF(Electives!K78="E","E"," ")</f>
        <v> </v>
      </c>
      <c r="M62" s="47" t="str">
        <f>Electives!B168</f>
        <v>a.</v>
      </c>
      <c r="N62" s="47" t="str">
        <f>Electives!C168</f>
        <v>Say "hello" in other language</v>
      </c>
      <c r="O62" s="41" t="str">
        <f>IF(Electives!K168="E","E"," ")</f>
        <v> </v>
      </c>
    </row>
    <row r="63" spans="4:15" ht="12.75" customHeight="1">
      <c r="D63" s="224" t="s">
        <v>316</v>
      </c>
      <c r="E63" s="45" t="str">
        <f>Achievements!$B73</f>
        <v>a.</v>
      </c>
      <c r="F63" s="9" t="str">
        <f>Achievements!$C73</f>
        <v>CC Responsibility - Know</v>
      </c>
      <c r="G63" s="41" t="str">
        <f>IF(Achievements!K73="A","A"," ")</f>
        <v> </v>
      </c>
      <c r="I63" s="47" t="str">
        <f>Electives!B79</f>
        <v>b.</v>
      </c>
      <c r="J63" s="47" t="str">
        <f>Electives!C79</f>
        <v>Learn &amp; sing national anthem</v>
      </c>
      <c r="K63" s="41" t="str">
        <f>IF(Electives!K79="E","E"," ")</f>
        <v> </v>
      </c>
      <c r="M63" s="47" t="str">
        <f>Electives!B169</f>
        <v>b.</v>
      </c>
      <c r="N63" s="47" t="str">
        <f>Electives!C169</f>
        <v>Count to 10 in other language</v>
      </c>
      <c r="O63" s="41" t="str">
        <f>IF(Electives!K169="E","E"," ")</f>
        <v> </v>
      </c>
    </row>
    <row r="64" spans="4:15" ht="12.75" customHeight="1">
      <c r="D64" s="225"/>
      <c r="E64" s="46"/>
      <c r="F64" s="9" t="str">
        <f>Achievements!$C74</f>
        <v>CC Responsibility - Commit</v>
      </c>
      <c r="G64" s="41" t="str">
        <f>IF(Achievements!K74="A","A"," ")</f>
        <v> </v>
      </c>
      <c r="I64" s="47" t="str">
        <f>Electives!B80</f>
        <v>c.</v>
      </c>
      <c r="J64" s="47" t="str">
        <f>Electives!C80</f>
        <v>Learn &amp; sing three cub songs</v>
      </c>
      <c r="K64" s="41" t="str">
        <f>IF(Electives!K80="E","E"," ")</f>
        <v> </v>
      </c>
      <c r="M64" s="47" t="str">
        <f>Electives!B170</f>
        <v>c.</v>
      </c>
      <c r="N64" s="47" t="str">
        <f>Electives!C170</f>
        <v>Tell a short story to den or adult</v>
      </c>
      <c r="O64" s="41" t="str">
        <f>IF(Electives!K170="E","E"," ")</f>
        <v> </v>
      </c>
    </row>
    <row r="65" spans="4:15" ht="12.75">
      <c r="D65" s="225"/>
      <c r="E65" s="42"/>
      <c r="F65" s="9" t="str">
        <f>Achievements!$C75</f>
        <v>CC Responsibility - Practice</v>
      </c>
      <c r="G65" s="41" t="str">
        <f>IF(Achievements!K75="A","A"," ")</f>
        <v> </v>
      </c>
      <c r="I65" s="47" t="str">
        <f>Electives!B81</f>
        <v>d.</v>
      </c>
      <c r="J65" s="47" t="str">
        <f>Electives!C81</f>
        <v>Learn &amp; sing thee hymns</v>
      </c>
      <c r="K65" s="41" t="str">
        <f>IF(Electives!K81="E","E"," ")</f>
        <v> </v>
      </c>
      <c r="M65" s="47" t="str">
        <f>Electives!B171</f>
        <v>d.</v>
      </c>
      <c r="N65" s="47" t="str">
        <f>Electives!C171</f>
        <v>Directions to fire or police statn.</v>
      </c>
      <c r="O65" s="41" t="str">
        <f>IF(Electives!K171="E","E"," ")</f>
        <v> </v>
      </c>
    </row>
    <row r="66" spans="4:15" ht="12.75">
      <c r="D66" s="225"/>
      <c r="E66" s="41" t="str">
        <f>Achievements!$B76</f>
        <v>b.</v>
      </c>
      <c r="F66" s="9" t="str">
        <f>Achievements!$C76</f>
        <v>Check for home hazards</v>
      </c>
      <c r="G66" s="41" t="str">
        <f>IF(Achievements!K76="A","A"," ")</f>
        <v> </v>
      </c>
      <c r="I66" s="47" t="str">
        <f>Electives!B82</f>
        <v>e.</v>
      </c>
      <c r="J66" s="47" t="str">
        <f>Electives!C82</f>
        <v>Learn &amp; sing grace</v>
      </c>
      <c r="K66" s="41" t="str">
        <f>IF(Electives!K82="E","E"," ")</f>
        <v> </v>
      </c>
      <c r="M66" s="47" t="str">
        <f>Electives!B172</f>
        <v>e.</v>
      </c>
      <c r="N66" s="47" t="str">
        <f>Electives!C172</f>
        <v>Invite a boy to join Cubs</v>
      </c>
      <c r="O66" s="41" t="str">
        <f>IF(Electives!K172="E","E"," ")</f>
        <v> </v>
      </c>
    </row>
    <row r="67" spans="4:15" ht="12.75">
      <c r="D67" s="225"/>
      <c r="E67" s="41" t="str">
        <f>Achievements!$B77</f>
        <v>c.</v>
      </c>
      <c r="F67" s="9" t="str">
        <f>Achievements!$C77</f>
        <v>Check for home fire dangers</v>
      </c>
      <c r="G67" s="41" t="str">
        <f>IF(Achievements!K77="A","A"," ")</f>
        <v> </v>
      </c>
      <c r="I67" s="47" t="str">
        <f>Electives!B83</f>
        <v>f.</v>
      </c>
      <c r="J67" s="47" t="str">
        <f>Electives!C83</f>
        <v>Sing a song with your den</v>
      </c>
      <c r="K67" s="41" t="str">
        <f>IF(Electives!K83="E","E"," ")</f>
        <v> </v>
      </c>
      <c r="M67" s="11" t="str">
        <f>Electives!B174</f>
        <v>23. Let's Go Camping</v>
      </c>
      <c r="N67" s="11"/>
      <c r="O67" s="11"/>
    </row>
    <row r="68" spans="4:15" ht="12.75">
      <c r="D68" s="225"/>
      <c r="E68" s="41" t="str">
        <f>Achievements!$B78</f>
        <v>d.</v>
      </c>
      <c r="F68" s="9" t="str">
        <f>Achievements!$C78</f>
        <v>Street and road safety</v>
      </c>
      <c r="G68" s="41" t="str">
        <f>IF(Achievements!K78="A","A"," ")</f>
        <v> </v>
      </c>
      <c r="I68" s="2" t="str">
        <f>Electives!B85</f>
        <v>12. Be an Artist</v>
      </c>
      <c r="J68" s="39"/>
      <c r="M68" s="47" t="str">
        <f>Electives!B175</f>
        <v>a.</v>
      </c>
      <c r="N68" s="47" t="str">
        <f>Electives!C175</f>
        <v>Participate in overnight campout</v>
      </c>
      <c r="O68" s="41" t="str">
        <f>IF(Electives!K175="E","E"," ")</f>
        <v> </v>
      </c>
    </row>
    <row r="69" spans="4:15" ht="12.75">
      <c r="D69" s="226"/>
      <c r="E69" s="41" t="str">
        <f>Achievements!$B79</f>
        <v>e.</v>
      </c>
      <c r="F69" s="9" t="str">
        <f>Achievements!$C79</f>
        <v>Know rules of bike safety</v>
      </c>
      <c r="G69" s="41" t="str">
        <f>IF(Achievements!K79="A","A"," ")</f>
        <v> </v>
      </c>
      <c r="I69" s="47" t="str">
        <f>Electives!B86</f>
        <v>a.</v>
      </c>
      <c r="J69" s="47" t="str">
        <f>Electives!C86</f>
        <v>Freehand sketch</v>
      </c>
      <c r="K69" s="41" t="str">
        <f>IF(Electives!K86="E","E"," ")</f>
        <v> </v>
      </c>
      <c r="M69" s="47" t="str">
        <f>Electives!B176</f>
        <v>b.</v>
      </c>
      <c r="N69" s="47" t="str">
        <f>Electives!C176</f>
        <v>Take care of youself in outdoors</v>
      </c>
      <c r="O69" s="41" t="str">
        <f>IF(Electives!K176="E","E"," ")</f>
        <v> </v>
      </c>
    </row>
    <row r="70" spans="4:15" ht="12.75">
      <c r="D70" s="38" t="str">
        <f>Achievements!$B81</f>
        <v>10. Family Fun</v>
      </c>
      <c r="E70" s="38"/>
      <c r="F70" s="38"/>
      <c r="G70" s="36"/>
      <c r="I70" s="47" t="str">
        <f>Electives!B87</f>
        <v>b.</v>
      </c>
      <c r="J70" s="47" t="str">
        <f>Electives!C87</f>
        <v>Thee step cartoon</v>
      </c>
      <c r="K70" s="41" t="str">
        <f>IF(Electives!K87="E","E"," ")</f>
        <v> </v>
      </c>
      <c r="M70" s="47" t="str">
        <f>Electives!B177</f>
        <v>c.</v>
      </c>
      <c r="N70" s="47" t="str">
        <f>Electives!C177</f>
        <v>Tell what to do if you get lost</v>
      </c>
      <c r="O70" s="41" t="str">
        <f>IF(Electives!K177="E","E"," ")</f>
        <v> </v>
      </c>
    </row>
    <row r="71" spans="4:15" ht="12.75" customHeight="1">
      <c r="D71" s="230" t="s">
        <v>318</v>
      </c>
      <c r="E71" s="45" t="str">
        <f>Achievements!$B82</f>
        <v>a.</v>
      </c>
      <c r="F71" s="9" t="str">
        <f>Achievements!$C82</f>
        <v>CC Cooperation - Know</v>
      </c>
      <c r="G71" s="41" t="str">
        <f>IF(Achievements!K82="A","A"," ")</f>
        <v> </v>
      </c>
      <c r="I71" s="47" t="str">
        <f>Electives!B88</f>
        <v>c.</v>
      </c>
      <c r="J71" s="47" t="str">
        <f>Electives!C88</f>
        <v>Mix primary colors</v>
      </c>
      <c r="K71" s="41" t="str">
        <f>IF(Electives!K88="E","E"," ")</f>
        <v> </v>
      </c>
      <c r="M71" s="47" t="str">
        <f>Electives!B178</f>
        <v>d.</v>
      </c>
      <c r="N71" s="47" t="str">
        <f>Electives!C178</f>
        <v>Explain the buddy system</v>
      </c>
      <c r="O71" s="41" t="str">
        <f>IF(Electives!K178="E","E"," ")</f>
        <v> </v>
      </c>
    </row>
    <row r="72" spans="4:15" ht="12.75" customHeight="1">
      <c r="D72" s="231"/>
      <c r="E72" s="46"/>
      <c r="F72" s="9" t="str">
        <f>Achievements!$C83</f>
        <v>CC Cooperation - Commit</v>
      </c>
      <c r="G72" s="41" t="str">
        <f>IF(Achievements!K83="A","A"," ")</f>
        <v> </v>
      </c>
      <c r="I72" s="47" t="str">
        <f>Electives!B89</f>
        <v>d.</v>
      </c>
      <c r="J72" s="47" t="str">
        <f>Electives!C89</f>
        <v>Draw, paint, or color scenery</v>
      </c>
      <c r="K72" s="41" t="str">
        <f>IF(Electives!K89="E","E"," ")</f>
        <v> </v>
      </c>
      <c r="M72" s="47" t="str">
        <f>Electives!B179</f>
        <v>e.</v>
      </c>
      <c r="N72" s="47" t="str">
        <f>Electives!C179</f>
        <v>Attend day camp in your area</v>
      </c>
      <c r="O72" s="41" t="str">
        <f>IF(Electives!K179="E","E"," ")</f>
        <v> </v>
      </c>
    </row>
    <row r="73" spans="4:15" ht="12.75">
      <c r="D73" s="231"/>
      <c r="E73" s="42"/>
      <c r="F73" s="9" t="str">
        <f>Achievements!$C84</f>
        <v>CC Cooperation - Practice</v>
      </c>
      <c r="G73" s="41" t="str">
        <f>IF(Achievements!K84="A","A"," ")</f>
        <v> </v>
      </c>
      <c r="I73" s="47" t="str">
        <f>Electives!B90</f>
        <v>e.</v>
      </c>
      <c r="J73" s="47" t="str">
        <f>Electives!C90</f>
        <v>Make a stencil pattern</v>
      </c>
      <c r="K73" s="41" t="str">
        <f>IF(Electives!K90="E","E"," ")</f>
        <v> </v>
      </c>
      <c r="M73" s="47" t="str">
        <f>Electives!B180</f>
        <v>f.</v>
      </c>
      <c r="N73" s="47" t="str">
        <f>Electives!C180</f>
        <v>Attend resident camp</v>
      </c>
      <c r="O73" s="41" t="str">
        <f>IF(Electives!K180="E","E"," ")</f>
        <v> </v>
      </c>
    </row>
    <row r="74" spans="4:15" ht="12.75">
      <c r="D74" s="231"/>
      <c r="E74" s="41" t="str">
        <f>Achievements!$B85</f>
        <v>b.</v>
      </c>
      <c r="F74" s="9" t="str">
        <f>Achievements!$C85</f>
        <v>Make a game</v>
      </c>
      <c r="G74" s="41" t="str">
        <f>IF(Achievements!K85="A","A",IF(Achievements!K85="E","E"," "))</f>
        <v> </v>
      </c>
      <c r="I74" s="47" t="str">
        <f>Electives!B91</f>
        <v>f.</v>
      </c>
      <c r="J74" s="47" t="str">
        <f>Electives!C91</f>
        <v>Make a Cub Scout proj. poster</v>
      </c>
      <c r="K74" s="41" t="str">
        <f>IF(Electives!K91="E","E"," ")</f>
        <v> </v>
      </c>
      <c r="M74" s="47" t="str">
        <f>Electives!B181</f>
        <v>g.</v>
      </c>
      <c r="N74" s="47" t="str">
        <f>Electives!C181</f>
        <v>Participate w/den at campfire</v>
      </c>
      <c r="O74" s="41" t="str">
        <f>IF(Electives!K181="E","E"," ")</f>
        <v> </v>
      </c>
    </row>
    <row r="75" spans="4:15" ht="12.75">
      <c r="D75" s="231"/>
      <c r="E75" s="41" t="str">
        <f>Achievements!$B86</f>
        <v>c.</v>
      </c>
      <c r="F75" s="9" t="str">
        <f>Achievements!$C86</f>
        <v>Plan a walk</v>
      </c>
      <c r="G75" s="41" t="str">
        <f>IF(Achievements!K86="A","A",IF(Achievements!K86="E","E"," "))</f>
        <v> </v>
      </c>
      <c r="I75" s="2" t="str">
        <f>Electives!B93</f>
        <v>13. Birds</v>
      </c>
      <c r="J75" s="39"/>
      <c r="M75" s="47" t="str">
        <f>Electives!B182</f>
        <v>h.</v>
      </c>
      <c r="N75" s="47" t="str">
        <f>Electives!C182</f>
        <v>Participate in outdoor worship</v>
      </c>
      <c r="O75" s="41" t="str">
        <f>IF(Electives!K182="E","E"," ")</f>
        <v> </v>
      </c>
    </row>
    <row r="76" spans="4:11" ht="12.75">
      <c r="D76" s="231"/>
      <c r="E76" s="41" t="str">
        <f>Achievements!$B87</f>
        <v>d.</v>
      </c>
      <c r="F76" s="9" t="str">
        <f>Achievements!$C87</f>
        <v>Read a book</v>
      </c>
      <c r="G76" s="41" t="str">
        <f>IF(Achievements!K87="A","A",IF(Achievements!K87="E","E"," "))</f>
        <v> </v>
      </c>
      <c r="I76" s="47" t="str">
        <f>Electives!B94</f>
        <v>a.</v>
      </c>
      <c r="J76" s="47" t="str">
        <f>Electives!C94</f>
        <v>List all birds you see for a week</v>
      </c>
      <c r="K76" s="41" t="str">
        <f>IF(Electives!K94="E","E"," ")</f>
        <v> </v>
      </c>
    </row>
    <row r="77" spans="4:11" ht="12.75">
      <c r="D77" s="231"/>
      <c r="E77" s="41" t="str">
        <f>Achievements!$B88</f>
        <v>e.</v>
      </c>
      <c r="F77" s="9" t="str">
        <f>Achievements!$C88</f>
        <v>Watch TV or listent to radio</v>
      </c>
      <c r="G77" s="41" t="str">
        <f>IF(Achievements!K88="A","A",IF(Achievements!K88="E","E"," "))</f>
        <v> </v>
      </c>
      <c r="I77" s="47" t="str">
        <f>Electives!B95</f>
        <v>b.</v>
      </c>
      <c r="J77" s="47" t="str">
        <f>Electives!C95</f>
        <v>Put out nesting materials</v>
      </c>
      <c r="K77" s="41" t="str">
        <f>IF(Electives!K95="E","E"," ")</f>
        <v> </v>
      </c>
    </row>
    <row r="78" spans="4:11" ht="12.75">
      <c r="D78" s="231"/>
      <c r="E78" s="41" t="str">
        <f>Achievements!$B89</f>
        <v>f.</v>
      </c>
      <c r="F78" s="9" t="str">
        <f>Achievements!$C89</f>
        <v>Concert, play, or live program</v>
      </c>
      <c r="G78" s="41" t="str">
        <f>IF(Achievements!K89="A","A",IF(Achievements!K89="E","E"," "))</f>
        <v> </v>
      </c>
      <c r="I78" s="47" t="str">
        <f>Electives!B96</f>
        <v>c.</v>
      </c>
      <c r="J78" s="47" t="str">
        <f>Electives!C96</f>
        <v>Read a book about birds</v>
      </c>
      <c r="K78" s="41" t="str">
        <f>IF(Electives!K96="E","E"," ")</f>
        <v> </v>
      </c>
    </row>
    <row r="79" spans="4:11" ht="12.75">
      <c r="D79" s="232"/>
      <c r="E79" s="41" t="str">
        <f>Achievements!$B90</f>
        <v>g.</v>
      </c>
      <c r="F79" s="9" t="str">
        <f>Achievements!$C90</f>
        <v>Board game night</v>
      </c>
      <c r="G79" s="41" t="str">
        <f>IF(Achievements!K90="A","A",IF(Achievements!K90="E","E"," "))</f>
        <v> </v>
      </c>
      <c r="I79" s="47" t="str">
        <f>Electives!B97</f>
        <v>d.</v>
      </c>
      <c r="J79" s="47" t="str">
        <f>Electives!C97</f>
        <v>Point out 10 diff't birds</v>
      </c>
      <c r="K79" s="41" t="str">
        <f>IF(Electives!K97="E","E"," ")</f>
        <v> </v>
      </c>
    </row>
    <row r="80" spans="4:14" ht="12.75">
      <c r="D80" s="38" t="str">
        <f>Achievements!$B92</f>
        <v>11. Duty to God</v>
      </c>
      <c r="E80" s="38"/>
      <c r="F80" s="38"/>
      <c r="G80" s="36"/>
      <c r="I80" s="47" t="str">
        <f>Electives!B98</f>
        <v>e.</v>
      </c>
      <c r="J80" s="47" t="str">
        <f>Electives!C98</f>
        <v>Feed wild birds</v>
      </c>
      <c r="K80" s="41" t="str">
        <f>IF(Electives!K98="E","E"," ")</f>
        <v> </v>
      </c>
      <c r="M80" s="39"/>
      <c r="N80" s="39"/>
    </row>
    <row r="81" spans="4:14" ht="12.75" customHeight="1">
      <c r="D81" s="224" t="s">
        <v>316</v>
      </c>
      <c r="E81" s="45" t="str">
        <f>Achievements!$B93</f>
        <v>a.</v>
      </c>
      <c r="F81" s="9" t="str">
        <f>Achievements!$C93</f>
        <v>CC Faith - Know</v>
      </c>
      <c r="G81" s="41" t="str">
        <f>IF(Achievements!K93="A","A"," ")</f>
        <v> </v>
      </c>
      <c r="I81" s="47" t="str">
        <f>Electives!B99</f>
        <v>f.</v>
      </c>
      <c r="J81" s="47" t="str">
        <f>Electives!C99</f>
        <v>Put out a birdhouse</v>
      </c>
      <c r="K81" s="41" t="str">
        <f>IF(Electives!K99="E","E"," ")</f>
        <v> </v>
      </c>
      <c r="M81" s="39"/>
      <c r="N81" s="39"/>
    </row>
    <row r="82" spans="4:14" ht="12.75" customHeight="1">
      <c r="D82" s="225"/>
      <c r="E82" s="46"/>
      <c r="F82" s="9" t="str">
        <f>Achievements!$C94</f>
        <v>CC Faith - Commit</v>
      </c>
      <c r="G82" s="41" t="str">
        <f>IF(Achievements!K94="A","A"," ")</f>
        <v> </v>
      </c>
      <c r="M82" s="39"/>
      <c r="N82" s="39"/>
    </row>
    <row r="83" spans="4:7" ht="12.75">
      <c r="D83" s="225"/>
      <c r="E83" s="42"/>
      <c r="F83" s="9" t="str">
        <f>Achievements!$C95</f>
        <v>CC Faith - Practice</v>
      </c>
      <c r="G83" s="41" t="str">
        <f>IF(Achievements!K95="A","A"," ")</f>
        <v> </v>
      </c>
    </row>
    <row r="84" spans="4:7" ht="12.75">
      <c r="D84" s="225"/>
      <c r="E84" s="41" t="str">
        <f>Achievements!$B96</f>
        <v>b.</v>
      </c>
      <c r="F84" s="9" t="str">
        <f>Achievements!$C96</f>
        <v>Duty to god</v>
      </c>
      <c r="G84" s="41" t="str">
        <f>IF(Achievements!K96="A","A"," ")</f>
        <v> </v>
      </c>
    </row>
    <row r="85" spans="4:7" ht="12.75">
      <c r="D85" s="225"/>
      <c r="E85" s="41" t="str">
        <f>Achievements!$B97</f>
        <v>c.</v>
      </c>
      <c r="F85" s="9" t="str">
        <f>Achievements!$C97</f>
        <v>Two ideas - religious blfs.</v>
      </c>
      <c r="G85" s="41" t="str">
        <f>IF(Achievements!K97="A","A"," ")</f>
        <v> </v>
      </c>
    </row>
    <row r="86" spans="4:7" ht="12.75">
      <c r="D86" s="226"/>
      <c r="E86" s="41" t="str">
        <f>Achievements!$B98</f>
        <v>d.</v>
      </c>
      <c r="F86" s="9" t="str">
        <f>Achievements!$C98</f>
        <v>Help you place of worship</v>
      </c>
      <c r="G86" s="41" t="str">
        <f>IF(Achievements!K98="A","A"," ")</f>
        <v> </v>
      </c>
    </row>
    <row r="87" spans="4:7" ht="12.75">
      <c r="D87" s="38" t="str">
        <f>Achievements!$B100</f>
        <v>12. Making Choices   (do 12a plus any four of 12b thru 12k)</v>
      </c>
      <c r="E87" s="38"/>
      <c r="F87" s="38"/>
      <c r="G87" s="36"/>
    </row>
    <row r="88" spans="4:7" ht="12.75" customHeight="1">
      <c r="D88" s="224" t="s">
        <v>319</v>
      </c>
      <c r="E88" s="45" t="str">
        <f>Achievements!$B101</f>
        <v>a.</v>
      </c>
      <c r="F88" s="9" t="str">
        <f>Achievements!$C101</f>
        <v>CC Courage - Know</v>
      </c>
      <c r="G88" s="41" t="str">
        <f>IF(Achievements!K101="A","A"," ")</f>
        <v> </v>
      </c>
    </row>
    <row r="89" spans="4:7" ht="12.75" customHeight="1">
      <c r="D89" s="225"/>
      <c r="E89" s="46"/>
      <c r="F89" s="9" t="str">
        <f>Achievements!$C102</f>
        <v>CC Courage - Commit</v>
      </c>
      <c r="G89" s="41" t="str">
        <f>IF(Achievements!K102="A","A"," ")</f>
        <v> </v>
      </c>
    </row>
    <row r="90" spans="4:7" ht="12.75">
      <c r="D90" s="225"/>
      <c r="E90" s="42"/>
      <c r="F90" s="9" t="str">
        <f>Achievements!$C103</f>
        <v>CC Courage - Practice</v>
      </c>
      <c r="G90" s="41" t="str">
        <f>IF(Achievements!K103="A","A"," ")</f>
        <v> </v>
      </c>
    </row>
    <row r="91" spans="4:7" ht="12.75">
      <c r="D91" s="225"/>
      <c r="E91" s="41" t="str">
        <f>Achievements!$B104</f>
        <v>b.</v>
      </c>
      <c r="F91" s="9" t="str">
        <f>Achievements!$C104</f>
        <v>Older boy with drugs</v>
      </c>
      <c r="G91" s="41" t="str">
        <f>IF(Achievements!K104="A","A",IF(Achievements!K104="E","E"," "))</f>
        <v> </v>
      </c>
    </row>
    <row r="92" spans="4:10" ht="12.75">
      <c r="D92" s="225"/>
      <c r="E92" s="41" t="str">
        <f>Achievements!$B105</f>
        <v>c.</v>
      </c>
      <c r="F92" s="9" t="str">
        <f>Achievements!$C105</f>
        <v>Home alone phone call</v>
      </c>
      <c r="G92" s="41" t="str">
        <f>IF(Achievements!K105="A","A",IF(Achievements!K105="E","E"," "))</f>
        <v> </v>
      </c>
      <c r="I92" s="39"/>
      <c r="J92" s="39"/>
    </row>
    <row r="93" spans="4:7" ht="12.75">
      <c r="D93" s="225"/>
      <c r="E93" s="41" t="str">
        <f>Achievements!$B106</f>
        <v>d.</v>
      </c>
      <c r="F93" s="9" t="str">
        <f>Achievements!$C106</f>
        <v>Kid with braces on legs</v>
      </c>
      <c r="G93" s="41" t="str">
        <f>IF(Achievements!K106="A","A",IF(Achievements!K106="E","E"," "))</f>
        <v> </v>
      </c>
    </row>
    <row r="94" spans="4:7" ht="12.75">
      <c r="D94" s="225"/>
      <c r="E94" s="41" t="str">
        <f>Achievements!$B107</f>
        <v>e.</v>
      </c>
      <c r="F94" s="9" t="str">
        <f>Achievements!$C107</f>
        <v>Stranger in car</v>
      </c>
      <c r="G94" s="41" t="str">
        <f>IF(Achievements!K107="A","A",IF(Achievements!K107="E","E"," "))</f>
        <v> </v>
      </c>
    </row>
    <row r="95" spans="4:7" ht="12.75">
      <c r="D95" s="225"/>
      <c r="E95" s="41" t="str">
        <f>Achievements!$B108</f>
        <v>f.</v>
      </c>
      <c r="F95" s="9" t="str">
        <f>Achievements!$C108</f>
        <v>Bully demands money</v>
      </c>
      <c r="G95" s="41" t="str">
        <f>IF(Achievements!K108="A","A",IF(Achievements!K108="E","E"," "))</f>
        <v> </v>
      </c>
    </row>
    <row r="96" spans="4:7" ht="12.75">
      <c r="D96" s="225"/>
      <c r="E96" s="41" t="str">
        <f>Achievements!$B109</f>
        <v>g.</v>
      </c>
      <c r="F96" s="9" t="str">
        <f>Achievements!$C109</f>
        <v>Meter reader</v>
      </c>
      <c r="G96" s="41" t="str">
        <f>IF(Achievements!K109="A","A",IF(Achievements!K109="E","E"," "))</f>
        <v> </v>
      </c>
    </row>
    <row r="97" spans="4:7" ht="12.75">
      <c r="D97" s="225"/>
      <c r="E97" s="41" t="str">
        <f>Achievements!$B110</f>
        <v>h.</v>
      </c>
      <c r="F97" s="9" t="str">
        <f>Achievements!$C110</f>
        <v>Burglar at neighbor's</v>
      </c>
      <c r="G97" s="41" t="str">
        <f>IF(Achievements!K110="A","A",IF(Achievements!K110="E","E"," "))</f>
        <v> </v>
      </c>
    </row>
    <row r="98" spans="4:7" ht="12.75">
      <c r="D98" s="225"/>
      <c r="E98" s="41" t="str">
        <f>Achievements!$B111</f>
        <v>i.</v>
      </c>
      <c r="F98" s="9" t="str">
        <f>Achievements!$C111</f>
        <v>Guide dog</v>
      </c>
      <c r="G98" s="41" t="str">
        <f>IF(Achievements!K111="A","A",IF(Achievements!K111="E","E"," "))</f>
        <v> </v>
      </c>
    </row>
    <row r="99" spans="4:7" ht="12.75">
      <c r="D99" s="225"/>
      <c r="E99" s="41" t="str">
        <f>Achievements!$B112</f>
        <v>j.</v>
      </c>
      <c r="F99" s="9" t="str">
        <f>Achievements!$C112</f>
        <v>Steal from a store</v>
      </c>
      <c r="G99" s="41" t="str">
        <f>IF(Achievements!K112="A","A",IF(Achievements!K112="E","E"," "))</f>
        <v> </v>
      </c>
    </row>
    <row r="100" spans="4:7" ht="12.75">
      <c r="D100" s="226"/>
      <c r="E100" s="41" t="str">
        <f>Achievements!$B113</f>
        <v>k.</v>
      </c>
      <c r="F100" s="9" t="str">
        <f>Achievements!$C113</f>
        <v>Elderly woman</v>
      </c>
      <c r="G100" s="41" t="str">
        <f>IF(Achievements!K113="A","A",IF(Achievements!K113="E","E"," "))</f>
        <v> </v>
      </c>
    </row>
    <row r="101" spans="5:7" ht="12.75">
      <c r="E101" s="40"/>
      <c r="F101" s="4"/>
      <c r="G101" s="4"/>
    </row>
    <row r="103" spans="5:7" ht="15.75">
      <c r="E103" s="40"/>
      <c r="F103" s="58"/>
      <c r="G103" s="4"/>
    </row>
    <row r="104" spans="5:7" ht="12.75">
      <c r="E104" s="40"/>
      <c r="F104" s="4"/>
      <c r="G104" s="4"/>
    </row>
    <row r="105" spans="5:7" ht="12.75">
      <c r="E105" s="40"/>
      <c r="F105" s="4"/>
      <c r="G105" s="4"/>
    </row>
    <row r="106" spans="5:7" ht="12.75">
      <c r="E106" s="40"/>
      <c r="F106" s="4"/>
      <c r="G106" s="4"/>
    </row>
    <row r="107" spans="5:7" ht="12.75">
      <c r="E107" s="40"/>
      <c r="F107" s="4"/>
      <c r="G107" s="4"/>
    </row>
  </sheetData>
  <sheetProtection password="CA1D" sheet="1" objects="1" scenarios="1"/>
  <mergeCells count="20">
    <mergeCell ref="D71:D79"/>
    <mergeCell ref="D16:G16"/>
    <mergeCell ref="D25:D27"/>
    <mergeCell ref="D29:D34"/>
    <mergeCell ref="D36:D40"/>
    <mergeCell ref="D1:G2"/>
    <mergeCell ref="I1:K2"/>
    <mergeCell ref="M1:O2"/>
    <mergeCell ref="D4:D15"/>
    <mergeCell ref="D3:G3"/>
    <mergeCell ref="D81:D86"/>
    <mergeCell ref="D88:D100"/>
    <mergeCell ref="M14:O14"/>
    <mergeCell ref="M8:O8"/>
    <mergeCell ref="D17:D23"/>
    <mergeCell ref="M18:O18"/>
    <mergeCell ref="D42:D46"/>
    <mergeCell ref="D48:D55"/>
    <mergeCell ref="D57:D61"/>
    <mergeCell ref="D63:D69"/>
  </mergeCells>
  <printOptions/>
  <pageMargins left="0.5" right="0.5" top="0.5" bottom="0.5" header="0.25" footer="0.25"/>
  <pageSetup fitToHeight="1" fitToWidth="1" horizontalDpi="600" verticalDpi="600" orientation="portrait" scale="56" r:id="rId1"/>
  <headerFooter alignWithMargins="0">
    <oddHeader>&amp;C&amp;"Arial,Bold"&amp;14WolfTrax&amp;12
&amp;D</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O107"/>
  <sheetViews>
    <sheetView showGridLines="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9.140625" defaultRowHeight="12.75"/>
  <cols>
    <col min="1" max="1" width="31.140625" style="0" customWidth="1"/>
    <col min="2" max="2" width="3.8515625" style="0" customWidth="1"/>
    <col min="3" max="3" width="6.421875" style="0" customWidth="1"/>
    <col min="4" max="4" width="2.7109375" style="0" customWidth="1"/>
    <col min="5" max="5" width="2.57421875" style="37" customWidth="1"/>
    <col min="6" max="6" width="29.140625" style="0" customWidth="1"/>
    <col min="7" max="7" width="3.421875" style="0" customWidth="1"/>
    <col min="8" max="8" width="6.421875" style="0" customWidth="1"/>
    <col min="9" max="9" width="2.57421875" style="0" customWidth="1"/>
    <col min="10" max="10" width="28.57421875" style="0" customWidth="1"/>
    <col min="11" max="11" width="3.421875" style="0" customWidth="1"/>
    <col min="12" max="12" width="6.421875" style="0" customWidth="1"/>
    <col min="13" max="13" width="2.57421875" style="0" customWidth="1"/>
    <col min="14" max="14" width="28.57421875" style="0" customWidth="1"/>
    <col min="15" max="15" width="3.421875" style="0" customWidth="1"/>
  </cols>
  <sheetData>
    <row r="1" spans="1:15" ht="20.25">
      <c r="A1" s="49" t="str">
        <f ca="1">RIGHT(CELL("filename",A1),SUM(LEN(CELL("filename",A1))-SEARCH("]",CELL("filename",A1),1)))</f>
        <v>Scout 8</v>
      </c>
      <c r="D1" s="228" t="s">
        <v>250</v>
      </c>
      <c r="E1" s="228"/>
      <c r="F1" s="228"/>
      <c r="G1" s="228"/>
      <c r="I1" s="228" t="s">
        <v>251</v>
      </c>
      <c r="J1" s="228"/>
      <c r="K1" s="228"/>
      <c r="M1" s="228" t="s">
        <v>251</v>
      </c>
      <c r="N1" s="228"/>
      <c r="O1" s="228"/>
    </row>
    <row r="2" spans="4:15" ht="7.5" customHeight="1">
      <c r="D2" s="228"/>
      <c r="E2" s="228"/>
      <c r="F2" s="228"/>
      <c r="G2" s="228"/>
      <c r="I2" s="228"/>
      <c r="J2" s="228"/>
      <c r="K2" s="228"/>
      <c r="M2" s="228"/>
      <c r="N2" s="228"/>
      <c r="O2" s="228"/>
    </row>
    <row r="3" spans="1:14" ht="12.75">
      <c r="A3" s="2" t="s">
        <v>320</v>
      </c>
      <c r="D3" s="229" t="str">
        <f>Achievements!$B5</f>
        <v>1. Feats of Skill</v>
      </c>
      <c r="E3" s="229"/>
      <c r="F3" s="229"/>
      <c r="G3" s="229"/>
      <c r="I3" s="2" t="str">
        <f>Electives!B9</f>
        <v>1. It's a Secret</v>
      </c>
      <c r="J3" s="2"/>
      <c r="M3" s="2" t="str">
        <f>Electives!B101</f>
        <v>14. Pets</v>
      </c>
      <c r="N3" s="39"/>
    </row>
    <row r="4" spans="1:15" ht="12.75">
      <c r="A4" s="50" t="s">
        <v>252</v>
      </c>
      <c r="B4" s="61" t="str">
        <f>IF(COUNTIF(B11:B22,"C")=12,"C",IF(COUNTIF(B11:B22,"P")&gt;0,"P",IF(COUNTIF(B11:B22,"C")&gt;0,"P"," ")))</f>
        <v> </v>
      </c>
      <c r="D4" s="227" t="s">
        <v>317</v>
      </c>
      <c r="E4" s="41" t="str">
        <f>Achievements!$B6</f>
        <v>a.</v>
      </c>
      <c r="F4" s="9" t="str">
        <f>Achievements!$C6</f>
        <v>Play catch</v>
      </c>
      <c r="G4" s="42" t="str">
        <f>IF(Achievements!L6="A","A"," ")</f>
        <v> </v>
      </c>
      <c r="I4" s="47" t="str">
        <f>Electives!B10</f>
        <v>a.</v>
      </c>
      <c r="J4" s="47" t="str">
        <f>Electives!C10</f>
        <v>Use a secret code</v>
      </c>
      <c r="K4" s="41" t="str">
        <f>IF(Electives!L10="E","E"," ")</f>
        <v> </v>
      </c>
      <c r="M4" s="47" t="str">
        <f>Electives!B102</f>
        <v>a.</v>
      </c>
      <c r="N4" s="47" t="str">
        <f>Electives!C102</f>
        <v>Take care of a pet</v>
      </c>
      <c r="O4" s="41" t="str">
        <f>IF(Electives!L102="E","E"," ")</f>
        <v> </v>
      </c>
    </row>
    <row r="5" spans="1:15" ht="12.75">
      <c r="A5" s="51" t="s">
        <v>253</v>
      </c>
      <c r="B5" s="61" t="str">
        <f>IF(Electives!L6&gt;0,Electives!L6," ")</f>
        <v> </v>
      </c>
      <c r="D5" s="227"/>
      <c r="E5" s="41" t="str">
        <f>Achievements!$B7</f>
        <v>b.</v>
      </c>
      <c r="F5" s="9" t="str">
        <f>Achievements!$C7</f>
        <v>Walk a line</v>
      </c>
      <c r="G5" s="42" t="str">
        <f>IF(Achievements!L7="A","A"," ")</f>
        <v> </v>
      </c>
      <c r="I5" s="47" t="str">
        <f>Electives!B11</f>
        <v>b.</v>
      </c>
      <c r="J5" s="47" t="str">
        <f>Electives!C11</f>
        <v>Write in invisible ink</v>
      </c>
      <c r="K5" s="41" t="str">
        <f>IF(Electives!L11="E","E"," ")</f>
        <v> </v>
      </c>
      <c r="M5" s="47" t="str">
        <f>Electives!B103</f>
        <v>b.</v>
      </c>
      <c r="N5" s="47" t="str">
        <f>Electives!C103</f>
        <v>Meet a strange dog</v>
      </c>
      <c r="O5" s="41" t="str">
        <f>IF(Electives!L103="E","E"," ")</f>
        <v> </v>
      </c>
    </row>
    <row r="6" spans="1:15" ht="12.75">
      <c r="A6" s="51" t="s">
        <v>331</v>
      </c>
      <c r="B6" s="61">
        <f>IF(Electives!L6=" ",0,INT(Electives!L6/10))</f>
        <v>0</v>
      </c>
      <c r="D6" s="227"/>
      <c r="E6" s="41" t="str">
        <f>Achievements!$B8</f>
        <v>c.</v>
      </c>
      <c r="F6" s="9" t="str">
        <f>Achievements!$C8</f>
        <v>Front roll</v>
      </c>
      <c r="G6" s="42" t="str">
        <f>IF(Achievements!L8="A","A"," ")</f>
        <v> </v>
      </c>
      <c r="I6" s="47" t="str">
        <f>Electives!B12</f>
        <v>c.</v>
      </c>
      <c r="J6" s="47" t="str">
        <f>Electives!C12</f>
        <v>Sign your name in ASL</v>
      </c>
      <c r="K6" s="41" t="str">
        <f>IF(Electives!L12="E","E"," ")</f>
        <v> </v>
      </c>
      <c r="M6" s="47" t="str">
        <f>Electives!B104</f>
        <v>c.</v>
      </c>
      <c r="N6" s="47" t="str">
        <f>Electives!C104</f>
        <v>Read and report on a pet book</v>
      </c>
      <c r="O6" s="41" t="str">
        <f>IF(Electives!L104="E","E"," ")</f>
        <v> </v>
      </c>
    </row>
    <row r="7" spans="1:15" ht="12.75">
      <c r="A7" s="51" t="s">
        <v>332</v>
      </c>
      <c r="B7" s="62">
        <f>INT(COUNTIF(B11:B22,"C")/3)</f>
        <v>0</v>
      </c>
      <c r="D7" s="227"/>
      <c r="E7" s="41" t="str">
        <f>Achievements!$B9</f>
        <v>d.</v>
      </c>
      <c r="F7" s="9" t="str">
        <f>Achievements!$C9</f>
        <v>Back roll</v>
      </c>
      <c r="G7" s="42" t="str">
        <f>IF(Achievements!L9="A","A"," ")</f>
        <v> </v>
      </c>
      <c r="I7" s="47" t="str">
        <f>Electives!B13</f>
        <v>d.</v>
      </c>
      <c r="J7" s="47" t="str">
        <f>Electives!C13</f>
        <v>Use 12 American Indian sgns</v>
      </c>
      <c r="K7" s="41" t="str">
        <f>IF(Electives!L13="E","E"," ")</f>
        <v> </v>
      </c>
      <c r="M7" s="47" t="str">
        <f>Electives!B105</f>
        <v>d.</v>
      </c>
      <c r="N7" s="47" t="str">
        <f>Electives!C105</f>
        <v>Define rabid and tell what to do</v>
      </c>
      <c r="O7" s="41" t="str">
        <f>IF(Electives!L105="E","E"," ")</f>
        <v> </v>
      </c>
    </row>
    <row r="8" spans="1:15" ht="12.75">
      <c r="A8" s="60"/>
      <c r="B8" s="60"/>
      <c r="D8" s="227"/>
      <c r="E8" s="41" t="str">
        <f>Achievements!$B10</f>
        <v>e.</v>
      </c>
      <c r="F8" s="9" t="str">
        <f>Achievements!$C10</f>
        <v>Falling forward roll</v>
      </c>
      <c r="G8" s="42" t="str">
        <f>IF(Achievements!L10="A","A"," ")</f>
        <v> </v>
      </c>
      <c r="I8" s="2" t="str">
        <f>Electives!B15</f>
        <v>2. Be an Actor</v>
      </c>
      <c r="J8" s="2"/>
      <c r="M8" s="163" t="str">
        <f>Electives!B107</f>
        <v>15. Grow Something</v>
      </c>
      <c r="N8" s="163"/>
      <c r="O8" s="163"/>
    </row>
    <row r="9" spans="1:15" ht="12.75">
      <c r="A9" s="7"/>
      <c r="B9" s="7"/>
      <c r="D9" s="227"/>
      <c r="E9" s="41" t="str">
        <f>Achievements!$B11</f>
        <v>f.</v>
      </c>
      <c r="F9" s="9" t="str">
        <f>Achievements!$C11</f>
        <v>Jump high</v>
      </c>
      <c r="G9" s="42" t="str">
        <f>IF(Achievements!L11="A","A",IF(Achievements!L11="E","E"," "))</f>
        <v> </v>
      </c>
      <c r="I9" s="47" t="str">
        <f>Electives!B16</f>
        <v>a.</v>
      </c>
      <c r="J9" s="47" t="str">
        <f>Electives!C16</f>
        <v>Put on skit w/costumes</v>
      </c>
      <c r="K9" s="41" t="str">
        <f>IF(Electives!L16="E","E"," ")</f>
        <v> </v>
      </c>
      <c r="M9" s="47" t="str">
        <f>Electives!B108</f>
        <v>a.</v>
      </c>
      <c r="N9" s="47" t="str">
        <f>Electives!C108</f>
        <v>Plant and raise box garden</v>
      </c>
      <c r="O9" s="41" t="str">
        <f>IF(Electives!L108="E","E"," ")</f>
        <v> </v>
      </c>
    </row>
    <row r="10" spans="1:15" ht="12.75">
      <c r="A10" s="2" t="s">
        <v>322</v>
      </c>
      <c r="D10" s="227"/>
      <c r="E10" s="41" t="str">
        <f>Achievements!$B12</f>
        <v>g.</v>
      </c>
      <c r="F10" s="9" t="str">
        <f>Achievements!$C12</f>
        <v>Elephant walk, etc.</v>
      </c>
      <c r="G10" s="42" t="str">
        <f>IF(Achievements!L12="A","A",IF(Achievements!L12="E","E"," "))</f>
        <v> </v>
      </c>
      <c r="I10" s="47" t="str">
        <f>Electives!B17</f>
        <v>b.</v>
      </c>
      <c r="J10" s="47" t="str">
        <f>Electives!C17</f>
        <v>Make scenery for a skit</v>
      </c>
      <c r="K10" s="41" t="str">
        <f>IF(Electives!L17="E","E"," ")</f>
        <v> </v>
      </c>
      <c r="M10" s="47" t="str">
        <f>Electives!B109</f>
        <v>b.</v>
      </c>
      <c r="N10" s="47" t="str">
        <f>Electives!C109</f>
        <v>Plant and raise flower bed</v>
      </c>
      <c r="O10" s="41" t="str">
        <f>IF(Electives!L109="E","E"," ")</f>
        <v> </v>
      </c>
    </row>
    <row r="11" spans="1:15" ht="12.75">
      <c r="A11" s="52" t="s">
        <v>254</v>
      </c>
      <c r="B11" s="63" t="str">
        <f>Achievements!L18</f>
        <v> </v>
      </c>
      <c r="D11" s="227"/>
      <c r="E11" s="41" t="str">
        <f>Achievements!$B13</f>
        <v>h.</v>
      </c>
      <c r="F11" s="9" t="str">
        <f>Achievements!$C13</f>
        <v>Swim 25 feet</v>
      </c>
      <c r="G11" s="42" t="str">
        <f>IF(Achievements!L13="A","A",IF(Achievements!L13="E","E"," "))</f>
        <v> </v>
      </c>
      <c r="I11" s="47" t="str">
        <f>Electives!B18</f>
        <v>c.</v>
      </c>
      <c r="J11" s="47" t="str">
        <f>Electives!C18</f>
        <v>Make sound effects for a skit</v>
      </c>
      <c r="K11" s="41" t="str">
        <f>IF(Electives!L18="E","E"," ")</f>
        <v> </v>
      </c>
      <c r="M11" s="47" t="str">
        <f>Electives!B110</f>
        <v>c.</v>
      </c>
      <c r="N11" s="47" t="str">
        <f>Electives!C110</f>
        <v>Grow a plant indoors</v>
      </c>
      <c r="O11" s="41" t="str">
        <f>IF(Electives!L110="E","E"," ")</f>
        <v> </v>
      </c>
    </row>
    <row r="12" spans="1:15" ht="12.75">
      <c r="A12" s="53" t="s">
        <v>255</v>
      </c>
      <c r="B12" s="63" t="str">
        <f>Achievements!L27</f>
        <v> </v>
      </c>
      <c r="D12" s="227"/>
      <c r="E12" s="41" t="str">
        <f>Achievements!$B14</f>
        <v>i.</v>
      </c>
      <c r="F12" s="9" t="str">
        <f>Achievements!$C14</f>
        <v>Tread water</v>
      </c>
      <c r="G12" s="42" t="str">
        <f>IF(Achievements!L14="A","A",IF(Achievements!L14="E","E"," "))</f>
        <v> </v>
      </c>
      <c r="I12" s="47" t="str">
        <f>Electives!B19</f>
        <v>d.</v>
      </c>
      <c r="J12" s="47" t="str">
        <f>Electives!C19</f>
        <v>Be the announcer for a skit</v>
      </c>
      <c r="K12" s="41" t="str">
        <f>IF(Electives!L19="E","E"," ")</f>
        <v> </v>
      </c>
      <c r="M12" s="47" t="str">
        <f>Electives!B111</f>
        <v>d.</v>
      </c>
      <c r="N12" s="47" t="str">
        <f>Electives!C111</f>
        <v>Plant &amp; raise vegetables</v>
      </c>
      <c r="O12" s="41" t="str">
        <f>IF(Electives!L111="E","E"," ")</f>
        <v> </v>
      </c>
    </row>
    <row r="13" spans="1:15" ht="12.75">
      <c r="A13" s="53" t="s">
        <v>256</v>
      </c>
      <c r="B13" s="63" t="str">
        <f>Achievements!L32</f>
        <v> </v>
      </c>
      <c r="D13" s="227"/>
      <c r="E13" s="41" t="str">
        <f>Achievements!$B15</f>
        <v>j.</v>
      </c>
      <c r="F13" s="9" t="str">
        <f>Achievements!$C15</f>
        <v>Basketball passes</v>
      </c>
      <c r="G13" s="42" t="str">
        <f>IF(Achievements!L15="A","A",IF(Achievements!L15="E","E"," "))</f>
        <v> </v>
      </c>
      <c r="I13" s="47" t="str">
        <f>Electives!B20</f>
        <v>e.</v>
      </c>
      <c r="J13" s="47" t="str">
        <f>Electives!C20</f>
        <v>Make paper sack mask for skit</v>
      </c>
      <c r="K13" s="41" t="str">
        <f>IF(Electives!L20="E","E"," ")</f>
        <v> </v>
      </c>
      <c r="M13" s="47" t="str">
        <f>Electives!B112</f>
        <v>e.</v>
      </c>
      <c r="N13" s="47" t="str">
        <f>Electives!C112</f>
        <v>Visit botanical garden in area</v>
      </c>
      <c r="O13" s="41" t="str">
        <f>IF(Electives!L112="E","E"," ")</f>
        <v> </v>
      </c>
    </row>
    <row r="14" spans="1:15" ht="12.75">
      <c r="A14" s="53" t="s">
        <v>263</v>
      </c>
      <c r="B14" s="63" t="str">
        <f>Achievements!L40</f>
        <v> </v>
      </c>
      <c r="D14" s="227"/>
      <c r="E14" s="41" t="str">
        <f>Achievements!$B16</f>
        <v>k.</v>
      </c>
      <c r="F14" s="9" t="str">
        <f>Achievements!$C16</f>
        <v>Frog stand</v>
      </c>
      <c r="G14" s="42" t="str">
        <f>IF(Achievements!L16="A","A",IF(Achievements!L16="E","E"," "))</f>
        <v> </v>
      </c>
      <c r="I14" s="2" t="str">
        <f>Electives!B22</f>
        <v>3. Make it Yourself</v>
      </c>
      <c r="J14" s="2"/>
      <c r="M14" s="163" t="str">
        <f>Electives!B114</f>
        <v>16. Family Alert</v>
      </c>
      <c r="N14" s="163"/>
      <c r="O14" s="163"/>
    </row>
    <row r="15" spans="1:15" ht="12.75">
      <c r="A15" s="53" t="s">
        <v>264</v>
      </c>
      <c r="B15" s="63" t="str">
        <f>Achievements!L47</f>
        <v> </v>
      </c>
      <c r="D15" s="227"/>
      <c r="E15" s="41" t="str">
        <f>Achievements!$B17</f>
        <v>l.</v>
      </c>
      <c r="F15" s="9" t="str">
        <f>Achievements!$C17</f>
        <v>Run or Jog 5 min</v>
      </c>
      <c r="G15" s="42" t="str">
        <f>IF(Achievements!L17="A","A",IF(Achievements!L17="E","E"," "))</f>
        <v> </v>
      </c>
      <c r="I15" s="47" t="str">
        <f>Electives!B23</f>
        <v>a.</v>
      </c>
      <c r="J15" s="47" t="str">
        <f>Electives!C23</f>
        <v>Make something useful</v>
      </c>
      <c r="K15" s="41" t="str">
        <f>IF(Electives!L23="E","E"," ")</f>
        <v> </v>
      </c>
      <c r="M15" s="47" t="str">
        <f>Electives!B115</f>
        <v>a.</v>
      </c>
      <c r="N15" s="47" t="str">
        <f>Electives!C115</f>
        <v>Family talk about emergencies</v>
      </c>
      <c r="O15" s="41" t="str">
        <f>IF(Electives!L115="E","E"," ")</f>
        <v> </v>
      </c>
    </row>
    <row r="16" spans="1:15" ht="12.75">
      <c r="A16" s="53" t="s">
        <v>257</v>
      </c>
      <c r="B16" s="63" t="str">
        <f>Achievements!L54</f>
        <v> </v>
      </c>
      <c r="D16" s="233" t="str">
        <f>Achievements!$B19</f>
        <v>2. Your Flag</v>
      </c>
      <c r="E16" s="233"/>
      <c r="F16" s="233"/>
      <c r="G16" s="233"/>
      <c r="I16" s="47" t="str">
        <f>Electives!B24</f>
        <v>b.</v>
      </c>
      <c r="J16" s="47" t="str">
        <f>Electives!C24</f>
        <v>Stretch your hand</v>
      </c>
      <c r="K16" s="41" t="str">
        <f>IF(Electives!L24="E","E"," ")</f>
        <v> </v>
      </c>
      <c r="M16" s="47" t="str">
        <f>Electives!B116</f>
        <v>b.</v>
      </c>
      <c r="N16" s="47" t="str">
        <f>Electives!C116</f>
        <v>Safe water - purify water</v>
      </c>
      <c r="O16" s="41" t="str">
        <f>IF(Electives!L116="E","E"," ")</f>
        <v> </v>
      </c>
    </row>
    <row r="17" spans="1:15" ht="12.75">
      <c r="A17" s="53" t="s">
        <v>258</v>
      </c>
      <c r="B17" s="63" t="str">
        <f>Achievements!L64</f>
        <v> </v>
      </c>
      <c r="D17" s="227" t="s">
        <v>316</v>
      </c>
      <c r="E17" s="41" t="str">
        <f>Achievements!$B20</f>
        <v>a.</v>
      </c>
      <c r="F17" s="9" t="str">
        <f>Achievements!$C20</f>
        <v>Pledge of allegiance</v>
      </c>
      <c r="G17" s="42" t="str">
        <f>IF(Achievements!L20="A","A"," ")</f>
        <v> </v>
      </c>
      <c r="I17" s="47" t="str">
        <f>Electives!B25</f>
        <v>c.</v>
      </c>
      <c r="J17" s="47" t="str">
        <f>Electives!C25</f>
        <v>Make a bench fork</v>
      </c>
      <c r="K17" s="41" t="str">
        <f>IF(Electives!L25="E","E"," ")</f>
        <v> </v>
      </c>
      <c r="M17" s="48" t="str">
        <f>Electives!B117</f>
        <v>c.</v>
      </c>
      <c r="N17" s="48" t="str">
        <f>Electives!C117</f>
        <v>First aid supplies &amp; kit</v>
      </c>
      <c r="O17" s="41" t="str">
        <f>IF(Electives!L117="E","E"," ")</f>
        <v> </v>
      </c>
    </row>
    <row r="18" spans="1:15" ht="12.75">
      <c r="A18" s="53" t="s">
        <v>259</v>
      </c>
      <c r="B18" s="63" t="str">
        <f>Achievements!L71</f>
        <v> </v>
      </c>
      <c r="D18" s="227"/>
      <c r="E18" s="41" t="str">
        <f>Achievements!$B21</f>
        <v>b.</v>
      </c>
      <c r="F18" s="9" t="str">
        <f>Achievements!$C21</f>
        <v>Lead flag ceremony</v>
      </c>
      <c r="G18" s="42" t="str">
        <f>IF(Achievements!L21="A","A"," ")</f>
        <v> </v>
      </c>
      <c r="I18" s="47" t="str">
        <f>Electives!B26</f>
        <v>d.</v>
      </c>
      <c r="J18" s="47" t="str">
        <f>Electives!C26</f>
        <v>Make a door stop</v>
      </c>
      <c r="K18" s="41" t="str">
        <f>IF(Electives!L26="E","E"," ")</f>
        <v> </v>
      </c>
      <c r="M18" s="163" t="str">
        <f>Electives!B119</f>
        <v>17. Tie It Right</v>
      </c>
      <c r="N18" s="163"/>
      <c r="O18" s="163"/>
    </row>
    <row r="19" spans="1:15" ht="12.75">
      <c r="A19" s="53" t="s">
        <v>265</v>
      </c>
      <c r="B19" s="63" t="str">
        <f>Achievements!L80</f>
        <v> </v>
      </c>
      <c r="D19" s="227"/>
      <c r="E19" s="41" t="str">
        <f>Achievements!$B22</f>
        <v>c.</v>
      </c>
      <c r="F19" s="9" t="str">
        <f>Achievements!$C22</f>
        <v>Respect and care for flag</v>
      </c>
      <c r="G19" s="42" t="str">
        <f>IF(Achievements!L22="A","A"," ")</f>
        <v> </v>
      </c>
      <c r="I19" s="47" t="str">
        <f>Electives!B27</f>
        <v>e.</v>
      </c>
      <c r="J19" s="47" t="str">
        <f>Electives!C27</f>
        <v>Make something else</v>
      </c>
      <c r="K19" s="41" t="str">
        <f>IF(Electives!L27="E","E"," ")</f>
        <v> </v>
      </c>
      <c r="M19" s="47" t="str">
        <f>Electives!B120</f>
        <v>a.</v>
      </c>
      <c r="N19" s="47" t="str">
        <f>Electives!C120</f>
        <v>Overhand knot &amp; square knot</v>
      </c>
      <c r="O19" s="41" t="str">
        <f>IF(Electives!L120="E","E"," ")</f>
        <v> </v>
      </c>
    </row>
    <row r="20" spans="1:15" ht="12.75">
      <c r="A20" s="53" t="s">
        <v>260</v>
      </c>
      <c r="B20" s="63" t="str">
        <f>Achievements!L91</f>
        <v> </v>
      </c>
      <c r="D20" s="227"/>
      <c r="E20" s="41" t="str">
        <f>Achievements!$B23</f>
        <v>d.</v>
      </c>
      <c r="F20" s="9" t="str">
        <f>Achievements!$C23</f>
        <v>State Flag</v>
      </c>
      <c r="G20" s="42" t="str">
        <f>IF(Achievements!L23="A","A"," ")</f>
        <v> </v>
      </c>
      <c r="I20" s="2" t="str">
        <f>Electives!B29</f>
        <v>4. Play a Game</v>
      </c>
      <c r="J20" s="2"/>
      <c r="M20" s="47" t="str">
        <f>Electives!B121</f>
        <v>b.</v>
      </c>
      <c r="N20" s="47" t="str">
        <f>Electives!C121</f>
        <v>Tie shoelaces</v>
      </c>
      <c r="O20" s="41" t="str">
        <f>IF(Electives!L121="E","E"," ")</f>
        <v> </v>
      </c>
    </row>
    <row r="21" spans="1:15" ht="12.75">
      <c r="A21" s="53" t="s">
        <v>261</v>
      </c>
      <c r="B21" s="63" t="str">
        <f>Achievements!L99</f>
        <v> </v>
      </c>
      <c r="D21" s="227"/>
      <c r="E21" s="41" t="str">
        <f>Achievements!$B24</f>
        <v>e.</v>
      </c>
      <c r="F21" s="9" t="str">
        <f>Achievements!$C24</f>
        <v>Raise flag</v>
      </c>
      <c r="G21" s="42" t="str">
        <f>IF(Achievements!L24="A","A"," ")</f>
        <v> </v>
      </c>
      <c r="I21" s="47" t="str">
        <f>Electives!B30</f>
        <v>a.</v>
      </c>
      <c r="J21" s="47" t="str">
        <f>Electives!C30</f>
        <v>Play pie-tin washer toss</v>
      </c>
      <c r="K21" s="41" t="str">
        <f>IF(Electives!L30="E","E"," ")</f>
        <v> </v>
      </c>
      <c r="M21" s="47" t="str">
        <f>Electives!B122</f>
        <v>c.</v>
      </c>
      <c r="N21" s="47" t="str">
        <f>Electives!C122</f>
        <v>Wrap and tie a package</v>
      </c>
      <c r="O21" s="41" t="str">
        <f>IF(Electives!L122="E","E"," ")</f>
        <v> </v>
      </c>
    </row>
    <row r="22" spans="1:15" ht="12.75">
      <c r="A22" s="53" t="s">
        <v>262</v>
      </c>
      <c r="B22" s="64" t="str">
        <f>Achievements!L114</f>
        <v> </v>
      </c>
      <c r="D22" s="227"/>
      <c r="E22" s="41" t="str">
        <f>Achievements!$B25</f>
        <v>f.</v>
      </c>
      <c r="F22" s="9" t="str">
        <f>Achievements!$C25</f>
        <v>Outdoor flag ceremony</v>
      </c>
      <c r="G22" s="42" t="str">
        <f>IF(Achievements!L25="A","A"," ")</f>
        <v> </v>
      </c>
      <c r="I22" s="47" t="str">
        <f>Electives!B31</f>
        <v>b.</v>
      </c>
      <c r="J22" s="47" t="str">
        <f>Electives!C31</f>
        <v>Play marble sharpshooter</v>
      </c>
      <c r="K22" s="41" t="str">
        <f>IF(Electives!L31="E","E"," ")</f>
        <v> </v>
      </c>
      <c r="M22" s="47" t="str">
        <f>Electives!B123</f>
        <v>d.</v>
      </c>
      <c r="N22" s="47" t="str">
        <f>Electives!C123</f>
        <v>Tie a stack of newspapers</v>
      </c>
      <c r="O22" s="41" t="str">
        <f>IF(Electives!L123="E","E"," ")</f>
        <v> </v>
      </c>
    </row>
    <row r="23" spans="1:15" ht="12.75">
      <c r="A23" s="54" t="s">
        <v>330</v>
      </c>
      <c r="B23" s="63" t="str">
        <f>IF(Electives!L8&gt;0,Electives!L8," ")</f>
        <v> </v>
      </c>
      <c r="D23" s="227"/>
      <c r="E23" s="41" t="str">
        <f>Achievements!$B26</f>
        <v>g.</v>
      </c>
      <c r="F23" s="9" t="str">
        <f>Achievements!$C26</f>
        <v>Fold US Flag</v>
      </c>
      <c r="G23" s="42" t="str">
        <f>IF(Achievements!L26="A","A"," ")</f>
        <v> </v>
      </c>
      <c r="I23" s="47" t="str">
        <f>Electives!B32</f>
        <v>c.</v>
      </c>
      <c r="J23" s="47" t="str">
        <f>Electives!C32</f>
        <v>Play ring toss</v>
      </c>
      <c r="K23" s="41" t="str">
        <f>IF(Electives!L32="E","E"," ")</f>
        <v> </v>
      </c>
      <c r="M23" s="47" t="str">
        <f>Electives!B124</f>
        <v>e.</v>
      </c>
      <c r="N23" s="47" t="str">
        <f>Electives!C124</f>
        <v>Tie two cords with overhand</v>
      </c>
      <c r="O23" s="41" t="str">
        <f>IF(Electives!L124="E","E"," ")</f>
        <v> </v>
      </c>
    </row>
    <row r="24" spans="4:15" ht="12.75">
      <c r="D24" s="44" t="str">
        <f>Achievements!$B28</f>
        <v>3. Keep Your Body Healthy</v>
      </c>
      <c r="E24" s="44"/>
      <c r="F24" s="44"/>
      <c r="G24" s="44"/>
      <c r="I24" s="47" t="str">
        <f>Electives!B33</f>
        <v>d.</v>
      </c>
      <c r="J24" s="47" t="str">
        <f>Electives!C33</f>
        <v>Play beanbag toss</v>
      </c>
      <c r="K24" s="41" t="str">
        <f>IF(Electives!L33="E","E"," ")</f>
        <v> </v>
      </c>
      <c r="M24" s="47" t="str">
        <f>Electives!B125</f>
        <v>f.</v>
      </c>
      <c r="N24" s="47" t="str">
        <f>Electives!C125</f>
        <v>Tie a necktie</v>
      </c>
      <c r="O24" s="41" t="str">
        <f>IF(Electives!L125="E","E"," ")</f>
        <v> </v>
      </c>
    </row>
    <row r="25" spans="4:15" ht="12.75" customHeight="1">
      <c r="D25" s="224" t="s">
        <v>316</v>
      </c>
      <c r="E25" s="41" t="str">
        <f>Achievements!$B29</f>
        <v>a.</v>
      </c>
      <c r="F25" s="9" t="str">
        <f>Achievements!$C29</f>
        <v>Track health habits</v>
      </c>
      <c r="G25" s="42" t="str">
        <f>IF(Achievements!L29="A","A"," ")</f>
        <v> </v>
      </c>
      <c r="I25" s="47" t="str">
        <f>Electives!B34</f>
        <v>e.</v>
      </c>
      <c r="J25" s="47" t="str">
        <f>Electives!C34</f>
        <v>Play a game of marbles</v>
      </c>
      <c r="K25" s="41" t="str">
        <f>IF(Electives!L34="E","E"," ")</f>
        <v> </v>
      </c>
      <c r="M25" s="47" t="str">
        <f>Electives!B126</f>
        <v>g.</v>
      </c>
      <c r="N25" s="47" t="str">
        <f>Electives!C126</f>
        <v>Wrap ends of a rope with tape</v>
      </c>
      <c r="O25" s="41" t="str">
        <f>IF(Electives!L126="E","E"," ")</f>
        <v> </v>
      </c>
    </row>
    <row r="26" spans="1:15" ht="12.75" customHeight="1">
      <c r="A26" s="57" t="s">
        <v>321</v>
      </c>
      <c r="B26" s="4"/>
      <c r="D26" s="225"/>
      <c r="E26" s="41" t="str">
        <f>Achievements!$B30</f>
        <v>b.</v>
      </c>
      <c r="F26" s="9" t="str">
        <f>Achievements!$C30</f>
        <v>Stop spread of colds</v>
      </c>
      <c r="G26" s="42" t="str">
        <f>IF(Achievements!L30="A","A"," ")</f>
        <v> </v>
      </c>
      <c r="I26" s="47" t="str">
        <f>Electives!B35</f>
        <v>f.</v>
      </c>
      <c r="J26" s="47" t="str">
        <f>Electives!C35</f>
        <v>Play large group game</v>
      </c>
      <c r="K26" s="41" t="str">
        <f>IF(Electives!L35="E","E"," ")</f>
        <v> </v>
      </c>
      <c r="M26" s="11" t="str">
        <f>Electives!B128</f>
        <v>18. Outdoor Adventure</v>
      </c>
      <c r="N26" s="11"/>
      <c r="O26" s="11"/>
    </row>
    <row r="27" spans="1:15" ht="12.75">
      <c r="A27" s="55" t="str">
        <f>Electives!B9</f>
        <v>1. It's a Secret</v>
      </c>
      <c r="B27" s="41" t="str">
        <f>IF(Electives!L14&gt;0,Electives!L14," ")</f>
        <v> </v>
      </c>
      <c r="D27" s="226"/>
      <c r="E27" s="41" t="str">
        <f>Achievements!$B31</f>
        <v>c.</v>
      </c>
      <c r="F27" s="9" t="str">
        <f>Achievements!$C31</f>
        <v>Cut on your finger</v>
      </c>
      <c r="G27" s="42" t="str">
        <f>IF(Achievements!L31="A","A"," ")</f>
        <v> </v>
      </c>
      <c r="I27" s="2" t="str">
        <f>Electives!B37</f>
        <v>5. Spare Time Fun</v>
      </c>
      <c r="J27" s="39"/>
      <c r="M27" s="47" t="str">
        <f>Electives!B129</f>
        <v>a.</v>
      </c>
      <c r="N27" s="47" t="str">
        <f>Electives!C129</f>
        <v>Plan &amp; hold family or den picnic</v>
      </c>
      <c r="O27" s="41" t="str">
        <f>IF(Electives!L129="E","E"," ")</f>
        <v> </v>
      </c>
    </row>
    <row r="28" spans="1:15" ht="12.75">
      <c r="A28" s="8" t="str">
        <f>Electives!B15</f>
        <v>2. Be an Actor</v>
      </c>
      <c r="B28" s="41" t="str">
        <f>IF(Electives!L21&gt;0,Electives!L21," ")</f>
        <v> </v>
      </c>
      <c r="D28" s="44" t="str">
        <f>Achievements!$B33</f>
        <v>4. Know Your Home and Community</v>
      </c>
      <c r="E28" s="44"/>
      <c r="F28" s="44"/>
      <c r="G28" s="44"/>
      <c r="I28" s="47" t="str">
        <f>Electives!B38</f>
        <v>a.</v>
      </c>
      <c r="J28" s="47" t="str">
        <f>Electives!C38</f>
        <v>Kite flying safety rules</v>
      </c>
      <c r="K28" s="41" t="str">
        <f>IF(Electives!L38="E","E"," ")</f>
        <v> </v>
      </c>
      <c r="M28" s="47" t="str">
        <f>Electives!B130</f>
        <v>b.</v>
      </c>
      <c r="N28" s="47" t="str">
        <f>Electives!C130</f>
        <v>Plan &amp; run family or den outing</v>
      </c>
      <c r="O28" s="41" t="str">
        <f>IF(Electives!L130="E","E"," ")</f>
        <v> </v>
      </c>
    </row>
    <row r="29" spans="1:15" ht="12.75" customHeight="1">
      <c r="A29" s="8" t="str">
        <f>Electives!B22</f>
        <v>3. Make it Yourself</v>
      </c>
      <c r="B29" s="65" t="str">
        <f>IF(Electives!L28&gt;0,Electives!L28," ")</f>
        <v> </v>
      </c>
      <c r="D29" s="224" t="s">
        <v>316</v>
      </c>
      <c r="E29" s="42" t="str">
        <f>Achievements!$B34</f>
        <v>a.</v>
      </c>
      <c r="F29" s="43" t="str">
        <f>Achievements!$C34</f>
        <v>Emergency Numbers</v>
      </c>
      <c r="G29" s="42" t="str">
        <f>IF(Achievements!L34="A","A"," ")</f>
        <v> </v>
      </c>
      <c r="I29" s="47" t="str">
        <f>Electives!B39</f>
        <v>b.</v>
      </c>
      <c r="J29" s="47" t="str">
        <f>Electives!C39</f>
        <v>Make &amp; fly a paper bag kite</v>
      </c>
      <c r="K29" s="41" t="str">
        <f>IF(Electives!L39="E","E"," ")</f>
        <v> </v>
      </c>
      <c r="M29" s="47" t="str">
        <f>Electives!B131</f>
        <v>c.</v>
      </c>
      <c r="N29" s="47" t="str">
        <f>Electives!C131</f>
        <v>Play &amp; lay a treasure hunt</v>
      </c>
      <c r="O29" s="41" t="str">
        <f>IF(Electives!L131="E","E"," ")</f>
        <v> </v>
      </c>
    </row>
    <row r="30" spans="1:15" ht="12.75" customHeight="1">
      <c r="A30" s="8" t="str">
        <f>Electives!B29</f>
        <v>4. Play a Game</v>
      </c>
      <c r="B30" s="41" t="str">
        <f>IF(Electives!L36&gt;0,Electives!L36," ")</f>
        <v> </v>
      </c>
      <c r="D30" s="225"/>
      <c r="E30" s="41" t="str">
        <f>Achievements!$B35</f>
        <v>b.</v>
      </c>
      <c r="F30" s="9" t="str">
        <f>Achievements!$C35</f>
        <v>Stranger at door</v>
      </c>
      <c r="G30" s="42" t="str">
        <f>IF(Achievements!L35="A","A"," ")</f>
        <v> </v>
      </c>
      <c r="I30" s="47" t="str">
        <f>Electives!B40</f>
        <v>c.</v>
      </c>
      <c r="J30" s="47" t="str">
        <f>Electives!C40</f>
        <v>Make &amp; fly a two-stick kite</v>
      </c>
      <c r="K30" s="41" t="str">
        <f>IF(Electives!L40="E","E"," ")</f>
        <v> </v>
      </c>
      <c r="M30" s="47" t="str">
        <f>Electives!B132</f>
        <v>d.</v>
      </c>
      <c r="N30" s="47" t="str">
        <f>Electives!C132</f>
        <v>Plan &amp; lay out obstacle race</v>
      </c>
      <c r="O30" s="41" t="str">
        <f>IF(Electives!L132="E","E"," ")</f>
        <v> </v>
      </c>
    </row>
    <row r="31" spans="1:15" ht="12.75">
      <c r="A31" s="8" t="str">
        <f>Electives!B37</f>
        <v>5. Spare Time Fun</v>
      </c>
      <c r="B31" s="41" t="str">
        <f>IF(Electives!L47&gt;0,Electives!L47," ")</f>
        <v> </v>
      </c>
      <c r="D31" s="225"/>
      <c r="E31" s="41" t="str">
        <f>Achievements!$B36</f>
        <v>c.</v>
      </c>
      <c r="F31" s="9" t="str">
        <f>Achievements!$C36</f>
        <v>Phone etiquette</v>
      </c>
      <c r="G31" s="42" t="str">
        <f>IF(Achievements!L36="A","A"," ")</f>
        <v> </v>
      </c>
      <c r="I31" s="47" t="str">
        <f>Electives!B41</f>
        <v>d.</v>
      </c>
      <c r="J31" s="47" t="str">
        <f>Electives!C41</f>
        <v>Make &amp; fly a three-stick kite</v>
      </c>
      <c r="K31" s="41" t="str">
        <f>IF(Electives!L41="E","E"," ")</f>
        <v> </v>
      </c>
      <c r="M31" s="47" t="str">
        <f>Electives!B133</f>
        <v>e.</v>
      </c>
      <c r="N31" s="47" t="str">
        <f>Electives!C133</f>
        <v>Plan &amp; lay out adventure trail</v>
      </c>
      <c r="O31" s="41" t="str">
        <f>IF(Electives!L133="E","E"," ")</f>
        <v> </v>
      </c>
    </row>
    <row r="32" spans="1:15" ht="12.75">
      <c r="A32" s="8" t="str">
        <f>Electives!B48</f>
        <v>6. Books, Books, Books</v>
      </c>
      <c r="B32" s="41" t="str">
        <f>IF(Electives!L52&gt;0,Electives!L52," ")</f>
        <v> </v>
      </c>
      <c r="D32" s="225"/>
      <c r="E32" s="41" t="str">
        <f>Achievements!$B37</f>
        <v>d.</v>
      </c>
      <c r="F32" s="9" t="str">
        <f>Achievements!$C37</f>
        <v>Leaving home rules</v>
      </c>
      <c r="G32" s="42" t="str">
        <f>IF(Achievements!L37="A","A"," ")</f>
        <v> </v>
      </c>
      <c r="I32" s="47" t="str">
        <f>Electives!B42</f>
        <v>e.</v>
      </c>
      <c r="J32" s="47" t="str">
        <f>Electives!C42</f>
        <v>Make and use a kite reel</v>
      </c>
      <c r="K32" s="41" t="str">
        <f>IF(Electives!L42="E","E"," ")</f>
        <v> </v>
      </c>
      <c r="M32" s="47" t="str">
        <f>Electives!B134</f>
        <v>f.</v>
      </c>
      <c r="N32" s="47" t="str">
        <f>Electives!C134</f>
        <v>Two summertime pack events</v>
      </c>
      <c r="O32" s="41" t="str">
        <f>IF(Electives!L134="E","E"," ")</f>
        <v> </v>
      </c>
    </row>
    <row r="33" spans="1:15" ht="12.75">
      <c r="A33" s="8" t="str">
        <f>Electives!B53</f>
        <v>7. Foot Power</v>
      </c>
      <c r="B33" s="41" t="str">
        <f>IF(Electives!L57&gt;0,Electives!L57," ")</f>
        <v> </v>
      </c>
      <c r="D33" s="225"/>
      <c r="E33" s="41" t="str">
        <f>Achievements!$B38</f>
        <v>e.</v>
      </c>
      <c r="F33" s="9" t="str">
        <f>Achievements!$C38</f>
        <v>Household jobs and resp.</v>
      </c>
      <c r="G33" s="42" t="str">
        <f>IF(Achievements!L38="A","A"," ")</f>
        <v> </v>
      </c>
      <c r="I33" s="47" t="str">
        <f>Electives!B43</f>
        <v>f.</v>
      </c>
      <c r="J33" s="47" t="str">
        <f>Electives!C43</f>
        <v>Make rubber-band boat</v>
      </c>
      <c r="K33" s="41" t="str">
        <f>IF(Electives!L43="E","E"," ")</f>
        <v> </v>
      </c>
      <c r="M33" s="47" t="str">
        <f>Electives!B135</f>
        <v>g.</v>
      </c>
      <c r="N33" s="47" t="str">
        <f>Electives!C135</f>
        <v>Point out poisonous plants</v>
      </c>
      <c r="O33" s="41" t="str">
        <f>IF(Electives!L135="E","E"," ")</f>
        <v> </v>
      </c>
    </row>
    <row r="34" spans="1:15" ht="12.75">
      <c r="A34" s="8" t="str">
        <f>Electives!B58</f>
        <v>8. Machine Power</v>
      </c>
      <c r="B34" s="41" t="str">
        <f>IF(Electives!L63&gt;0,Electives!L63," ")</f>
        <v> </v>
      </c>
      <c r="D34" s="226"/>
      <c r="E34" s="41" t="str">
        <f>Achievements!$B39</f>
        <v>f.</v>
      </c>
      <c r="F34" s="9" t="str">
        <f>Achievements!$C39</f>
        <v>Visit important place</v>
      </c>
      <c r="G34" s="42" t="str">
        <f>IF(Achievements!L39="A","A"," ")</f>
        <v> </v>
      </c>
      <c r="I34" s="47" t="str">
        <f>Electives!B44</f>
        <v>g.</v>
      </c>
      <c r="J34" s="47" t="str">
        <f>Electives!C44</f>
        <v>Make boat, plane, train, etc.</v>
      </c>
      <c r="K34" s="41" t="str">
        <f>IF(Electives!L44="E","E"," ")</f>
        <v> </v>
      </c>
      <c r="M34" s="11" t="str">
        <f>Electives!B137</f>
        <v>19. Fishing</v>
      </c>
      <c r="N34" s="11"/>
      <c r="O34" s="11"/>
    </row>
    <row r="35" spans="1:15" ht="12.75">
      <c r="A35" s="8" t="str">
        <f>Electives!B64</f>
        <v>9. Let's Have a Party</v>
      </c>
      <c r="B35" s="41" t="str">
        <f>IF(Electives!L68&gt;0,Electives!L68," ")</f>
        <v> </v>
      </c>
      <c r="D35" s="38" t="str">
        <f>Achievements!$B41</f>
        <v>5. Tools for Fixing and Building </v>
      </c>
      <c r="E35" s="38"/>
      <c r="F35" s="38"/>
      <c r="G35" s="38"/>
      <c r="I35" s="47" t="str">
        <f>Electives!B45</f>
        <v>h.</v>
      </c>
      <c r="J35" s="47" t="str">
        <f>Electives!C45</f>
        <v>Make boat, plane, train, etc.</v>
      </c>
      <c r="K35" s="41" t="str">
        <f>IF(Electives!L45="E","E"," ")</f>
        <v> </v>
      </c>
      <c r="M35" s="47" t="str">
        <f>Electives!B138</f>
        <v>a.</v>
      </c>
      <c r="N35" s="47" t="str">
        <f>Electives!C138</f>
        <v>Identify 5 fish</v>
      </c>
      <c r="O35" s="41" t="str">
        <f>IF(Electives!L138="E","E"," ")</f>
        <v> </v>
      </c>
    </row>
    <row r="36" spans="1:15" ht="12.75" customHeight="1">
      <c r="A36" s="8" t="str">
        <f>Electives!B69</f>
        <v>10 American Indian Lore</v>
      </c>
      <c r="B36" s="41" t="str">
        <f>IF(Electives!L76&gt;0,Electives!L76," ")</f>
        <v> </v>
      </c>
      <c r="D36" s="224" t="s">
        <v>316</v>
      </c>
      <c r="E36" s="41" t="str">
        <f>Achievements!$B42</f>
        <v>a.</v>
      </c>
      <c r="F36" s="9" t="str">
        <f>Achievements!$C42</f>
        <v>Name seven tools</v>
      </c>
      <c r="G36" s="41" t="str">
        <f>IF(Achievements!L42="A","A"," ")</f>
        <v> </v>
      </c>
      <c r="I36" s="47" t="str">
        <f>Electives!B46</f>
        <v>i.</v>
      </c>
      <c r="J36" s="47" t="str">
        <f>Electives!C46</f>
        <v>Make boat, plane, train, etc.</v>
      </c>
      <c r="K36" s="41" t="str">
        <f>IF(Electives!L46="E","E"," ")</f>
        <v> </v>
      </c>
      <c r="M36" s="47" t="str">
        <f>Electives!B139</f>
        <v>b.</v>
      </c>
      <c r="N36" s="47" t="str">
        <f>Electives!C139</f>
        <v>Rig a pole with line and hook</v>
      </c>
      <c r="O36" s="41" t="str">
        <f>IF(Electives!L139="E","E"," ")</f>
        <v> </v>
      </c>
    </row>
    <row r="37" spans="1:15" ht="12.75" customHeight="1">
      <c r="A37" s="8" t="str">
        <f>Electives!B77</f>
        <v>11. Sing-Along</v>
      </c>
      <c r="B37" s="41" t="str">
        <f>IF(Electives!L84&gt;0,Electives!L84," ")</f>
        <v> </v>
      </c>
      <c r="D37" s="225"/>
      <c r="E37" s="41" t="str">
        <f>Achievements!$B43</f>
        <v>b.</v>
      </c>
      <c r="F37" s="9" t="str">
        <f>Achievements!$C43</f>
        <v>Use plyers</v>
      </c>
      <c r="G37" s="41" t="str">
        <f>IF(Achievements!L43="A","A"," ")</f>
        <v> </v>
      </c>
      <c r="I37" s="2" t="str">
        <f>Electives!B48</f>
        <v>6. Books, Books, Books</v>
      </c>
      <c r="J37" s="39"/>
      <c r="M37" s="47" t="str">
        <f>Electives!B140</f>
        <v>c.</v>
      </c>
      <c r="N37" s="47" t="str">
        <f>Electives!C140</f>
        <v>Bait your hook &amp; fish</v>
      </c>
      <c r="O37" s="41" t="str">
        <f>IF(Electives!L140="E","E"," ")</f>
        <v> </v>
      </c>
    </row>
    <row r="38" spans="1:15" ht="12.75">
      <c r="A38" s="8" t="str">
        <f>Electives!B85</f>
        <v>12. Be an Artist</v>
      </c>
      <c r="B38" s="41" t="str">
        <f>IF(Electives!L92&gt;0,Electives!L92," ")</f>
        <v> </v>
      </c>
      <c r="D38" s="225"/>
      <c r="E38" s="41" t="str">
        <f>Achievements!$B44</f>
        <v>c.</v>
      </c>
      <c r="F38" s="9" t="str">
        <f>Achievements!$C44</f>
        <v>Screws and screwdrivers</v>
      </c>
      <c r="G38" s="41" t="str">
        <f>IF(Achievements!L44="A","A"," ")</f>
        <v> </v>
      </c>
      <c r="I38" s="47" t="str">
        <f>Electives!B49</f>
        <v>a.</v>
      </c>
      <c r="J38" s="47" t="str">
        <f>Electives!C49</f>
        <v>Visit library. Get library card</v>
      </c>
      <c r="K38" s="41" t="str">
        <f>IF(Electives!L49="E","E"," ")</f>
        <v> </v>
      </c>
      <c r="M38" s="47" t="str">
        <f>Electives!B141</f>
        <v>d.</v>
      </c>
      <c r="N38" s="47" t="str">
        <f>Electives!C141</f>
        <v>Know rules of safe fishing</v>
      </c>
      <c r="O38" s="41" t="str">
        <f>IF(Electives!L141="E","E"," ")</f>
        <v> </v>
      </c>
    </row>
    <row r="39" spans="1:15" ht="12.75">
      <c r="A39" s="8" t="str">
        <f>Electives!B93</f>
        <v>13. Birds</v>
      </c>
      <c r="B39" s="41" t="str">
        <f>IF(Electives!L100&gt;0,Electives!L100," ")</f>
        <v> </v>
      </c>
      <c r="D39" s="225"/>
      <c r="E39" s="41" t="str">
        <f>Achievements!$B45</f>
        <v>d.</v>
      </c>
      <c r="F39" s="9" t="str">
        <f>Achievements!$C45</f>
        <v>Use a hammer</v>
      </c>
      <c r="G39" s="41" t="str">
        <f>IF(Achievements!L45="A","A"," ")</f>
        <v> </v>
      </c>
      <c r="I39" s="47" t="str">
        <f>Electives!B50</f>
        <v>b.</v>
      </c>
      <c r="J39" s="47" t="str">
        <f>Electives!C50</f>
        <v>Choose a book and read it</v>
      </c>
      <c r="K39" s="41" t="str">
        <f>IF(Electives!L50="E","E"," ")</f>
        <v> </v>
      </c>
      <c r="M39" s="47" t="str">
        <f>Electives!B142</f>
        <v>e.</v>
      </c>
      <c r="N39" s="47" t="str">
        <f>Electives!C142</f>
        <v>Tell about fishing laws in area</v>
      </c>
      <c r="O39" s="41" t="str">
        <f>IF(Electives!L142="E","E"," ")</f>
        <v> </v>
      </c>
    </row>
    <row r="40" spans="1:15" ht="12.75">
      <c r="A40" s="8" t="str">
        <f>Electives!B101</f>
        <v>14. Pets</v>
      </c>
      <c r="B40" s="41" t="str">
        <f>IF(Electives!L106&gt;0,Electives!L106," ")</f>
        <v> </v>
      </c>
      <c r="D40" s="226"/>
      <c r="E40" s="41" t="str">
        <f>Achievements!$B46</f>
        <v>e.</v>
      </c>
      <c r="F40" s="9" t="str">
        <f>Achievements!$C46</f>
        <v>Make something useful</v>
      </c>
      <c r="G40" s="41" t="str">
        <f>IF(Achievements!L46="A","A"," ")</f>
        <v> </v>
      </c>
      <c r="I40" s="47" t="str">
        <f>Electives!B51</f>
        <v>c.</v>
      </c>
      <c r="J40" s="47" t="str">
        <f>Electives!C51</f>
        <v>Make a book cover for a book</v>
      </c>
      <c r="K40" s="41" t="str">
        <f>IF(Electives!L51="E","E"," ")</f>
        <v> </v>
      </c>
      <c r="M40" s="47" t="str">
        <f>Electives!B143</f>
        <v>f.</v>
      </c>
      <c r="N40" s="47" t="str">
        <f>Electives!C143</f>
        <v>Show how to use a rod &amp; reel</v>
      </c>
      <c r="O40" s="41" t="str">
        <f>IF(Electives!L143="E","E"," ")</f>
        <v> </v>
      </c>
    </row>
    <row r="41" spans="1:15" ht="12.75">
      <c r="A41" s="8" t="str">
        <f>Electives!B107</f>
        <v>15. Grow Something</v>
      </c>
      <c r="B41" s="41" t="str">
        <f>IF(Electives!L113&gt;0,Electives!L113," ")</f>
        <v> </v>
      </c>
      <c r="D41" s="38" t="str">
        <f>Achievements!$B48</f>
        <v>6. Start a Collection</v>
      </c>
      <c r="E41" s="38"/>
      <c r="F41" s="38"/>
      <c r="G41" s="38"/>
      <c r="I41" s="2" t="str">
        <f>Electives!B53</f>
        <v>7. Foot Power</v>
      </c>
      <c r="J41" s="39"/>
      <c r="M41" s="11" t="str">
        <f>Electives!B145</f>
        <v>20. Sports</v>
      </c>
      <c r="N41" s="11"/>
      <c r="O41" s="11"/>
    </row>
    <row r="42" spans="1:15" ht="12.75" customHeight="1">
      <c r="A42" s="8" t="str">
        <f>Electives!B114</f>
        <v>16. Family Alert</v>
      </c>
      <c r="B42" s="41" t="str">
        <f>IF(Electives!L118&gt;0,Electives!L118," ")</f>
        <v> </v>
      </c>
      <c r="D42" s="224" t="s">
        <v>316</v>
      </c>
      <c r="E42" s="45" t="str">
        <f>Achievements!$B49</f>
        <v>a.</v>
      </c>
      <c r="F42" s="9" t="str">
        <f>Achievements!$C49</f>
        <v>CC Positive Attitude - Know</v>
      </c>
      <c r="G42" s="41" t="str">
        <f>IF(Achievements!L49="A","A"," ")</f>
        <v> </v>
      </c>
      <c r="I42" s="47" t="str">
        <f>Electives!B54</f>
        <v>a.</v>
      </c>
      <c r="J42" s="47" t="str">
        <f>Electives!C54</f>
        <v>Learn to walk on stilts</v>
      </c>
      <c r="K42" s="41" t="str">
        <f>IF(Electives!L54="E","E"," ")</f>
        <v> </v>
      </c>
      <c r="M42" s="47" t="str">
        <f>Electives!B146</f>
        <v>a.</v>
      </c>
      <c r="N42" s="47" t="str">
        <f>Electives!C146</f>
        <v>Play tennis, tab.tennis, or bdm.</v>
      </c>
      <c r="O42" s="41" t="str">
        <f>IF(Electives!L146="E","E"," ")</f>
        <v> </v>
      </c>
    </row>
    <row r="43" spans="1:15" ht="12.75" customHeight="1">
      <c r="A43" s="8" t="str">
        <f>Electives!B119</f>
        <v>17. Tie It Right</v>
      </c>
      <c r="B43" s="41" t="str">
        <f>IF(Electives!L127&gt;0,Electives!L127," ")</f>
        <v> </v>
      </c>
      <c r="D43" s="225"/>
      <c r="E43" s="46"/>
      <c r="F43" s="9" t="str">
        <f>Achievements!$C50</f>
        <v>CC Positive Attitude - Commit</v>
      </c>
      <c r="G43" s="41" t="str">
        <f>IF(Achievements!L50="A","A"," ")</f>
        <v> </v>
      </c>
      <c r="I43" s="47" t="str">
        <f>Electives!B55</f>
        <v>b.</v>
      </c>
      <c r="J43" s="47" t="str">
        <f>Electives!C55</f>
        <v>Make puddle jumpers &amp; walk</v>
      </c>
      <c r="K43" s="41" t="str">
        <f>IF(Electives!L55="E","E"," ")</f>
        <v> </v>
      </c>
      <c r="M43" s="47" t="str">
        <f>Electives!B147</f>
        <v>b.</v>
      </c>
      <c r="N43" s="47" t="str">
        <f>Electives!C147</f>
        <v>Know boating safety rules</v>
      </c>
      <c r="O43" s="41" t="str">
        <f>IF(Electives!L147="E","E"," ")</f>
        <v> </v>
      </c>
    </row>
    <row r="44" spans="1:15" ht="12.75">
      <c r="A44" s="8" t="str">
        <f>Electives!B128</f>
        <v>18. Outdoor Adventure</v>
      </c>
      <c r="B44" s="41" t="str">
        <f>IF(Electives!L136&gt;0,Electives!L136," ")</f>
        <v> </v>
      </c>
      <c r="D44" s="225"/>
      <c r="E44" s="42"/>
      <c r="F44" s="9" t="str">
        <f>Achievements!$C51</f>
        <v>CC Positive Attitude - Practice</v>
      </c>
      <c r="G44" s="41" t="str">
        <f>IF(Achievements!L51="A","A"," ")</f>
        <v> </v>
      </c>
      <c r="I44" s="47" t="str">
        <f>Electives!B56</f>
        <v>c.</v>
      </c>
      <c r="J44" s="47" t="str">
        <f>Electives!C56</f>
        <v>Make foot racers and use</v>
      </c>
      <c r="K44" s="41" t="str">
        <f>IF(Electives!L56="E","E"," ")</f>
        <v> </v>
      </c>
      <c r="M44" s="47" t="str">
        <f>Electives!B148</f>
        <v>c.</v>
      </c>
      <c r="N44" s="47" t="str">
        <f>Electives!C148</f>
        <v>Earn Archery belt loop</v>
      </c>
      <c r="O44" s="41" t="str">
        <f>IF(Electives!L148="E","E"," ")</f>
        <v> </v>
      </c>
    </row>
    <row r="45" spans="1:15" ht="12.75">
      <c r="A45" s="8" t="str">
        <f>Electives!B137</f>
        <v>19. Fishing</v>
      </c>
      <c r="B45" s="41" t="str">
        <f>IF(Electives!L144&gt;0,Electives!L144," ")</f>
        <v> </v>
      </c>
      <c r="D45" s="225"/>
      <c r="E45" s="41" t="str">
        <f>Achievements!$B52</f>
        <v>b.</v>
      </c>
      <c r="F45" s="9" t="str">
        <f>Achievements!$C52</f>
        <v>Collect ten things</v>
      </c>
      <c r="G45" s="41" t="str">
        <f>IF(Achievements!L52="A","A"," ")</f>
        <v> </v>
      </c>
      <c r="I45" s="2" t="str">
        <f>Electives!B58</f>
        <v>8. Machine Power</v>
      </c>
      <c r="J45" s="39"/>
      <c r="M45" s="47" t="str">
        <f>Electives!B149</f>
        <v>d.</v>
      </c>
      <c r="N45" s="47" t="str">
        <f>Electives!C149</f>
        <v>Safety and courtesy for skiing</v>
      </c>
      <c r="O45" s="41" t="str">
        <f>IF(Electives!L149="E","E"," ")</f>
        <v> </v>
      </c>
    </row>
    <row r="46" spans="1:15" ht="12.75">
      <c r="A46" s="8" t="str">
        <f>Electives!B145</f>
        <v>20. Sports</v>
      </c>
      <c r="B46" s="41" t="str">
        <f>IF(Electives!L161&gt;0,Electives!L161," ")</f>
        <v> </v>
      </c>
      <c r="D46" s="226"/>
      <c r="E46" s="41" t="str">
        <f>Achievements!$B53</f>
        <v>c.</v>
      </c>
      <c r="F46" s="9" t="str">
        <f>Achievements!$C53</f>
        <v>Show and explain collection</v>
      </c>
      <c r="G46" s="41" t="str">
        <f>IF(Achievements!L53="A","A"," ")</f>
        <v> </v>
      </c>
      <c r="I46" s="47" t="str">
        <f>Electives!B59</f>
        <v>a.</v>
      </c>
      <c r="J46" s="47" t="str">
        <f>Electives!C59</f>
        <v>Name 10 kinds of trucks</v>
      </c>
      <c r="K46" s="41" t="str">
        <f>IF(Electives!L59="E","E"," ")</f>
        <v> </v>
      </c>
      <c r="M46" s="47" t="str">
        <f>Electives!B150</f>
        <v>e.</v>
      </c>
      <c r="N46" s="47" t="str">
        <f>Electives!C150</f>
        <v>Go ice skating</v>
      </c>
      <c r="O46" s="41" t="str">
        <f>IF(Electives!L150="E","E"," ")</f>
        <v> </v>
      </c>
    </row>
    <row r="47" spans="1:15" ht="12.75">
      <c r="A47" s="8" t="str">
        <f>Electives!B162</f>
        <v>21. Computers</v>
      </c>
      <c r="B47" s="41" t="str">
        <f>IF(Electives!L166&gt;0,Electives!L166," ")</f>
        <v> </v>
      </c>
      <c r="D47" s="38" t="str">
        <f>Achievements!$B55</f>
        <v>7. Your Living World</v>
      </c>
      <c r="E47" s="38"/>
      <c r="F47" s="38"/>
      <c r="G47" s="36"/>
      <c r="I47" s="47" t="str">
        <f>Electives!B60</f>
        <v>b.</v>
      </c>
      <c r="J47" s="47" t="str">
        <f>Electives!C60</f>
        <v>Job using wheel &amp; axle</v>
      </c>
      <c r="K47" s="41" t="str">
        <f>IF(Electives!L60="E","E"," ")</f>
        <v> </v>
      </c>
      <c r="M47" s="47" t="str">
        <f>Electives!B151</f>
        <v>f.</v>
      </c>
      <c r="N47" s="47" t="str">
        <f>Electives!C151</f>
        <v>Go roller skating</v>
      </c>
      <c r="O47" s="41" t="str">
        <f>IF(Electives!L151="E","E"," ")</f>
        <v> </v>
      </c>
    </row>
    <row r="48" spans="1:15" ht="12.75" customHeight="1">
      <c r="A48" s="8" t="str">
        <f>Electives!B167</f>
        <v>22. Say It Right</v>
      </c>
      <c r="B48" s="41" t="str">
        <f>IF(Electives!L173&gt;0,Electives!L173," ")</f>
        <v> </v>
      </c>
      <c r="D48" s="224" t="s">
        <v>316</v>
      </c>
      <c r="E48" s="45" t="str">
        <f>Achievements!$B56</f>
        <v>a.</v>
      </c>
      <c r="F48" s="9" t="str">
        <f>Achievements!$C56</f>
        <v>CC Respect - Know</v>
      </c>
      <c r="G48" s="41" t="str">
        <f>IF(Achievements!L56="A","A"," ")</f>
        <v> </v>
      </c>
      <c r="I48" s="47" t="str">
        <f>Electives!B61</f>
        <v>c.</v>
      </c>
      <c r="J48" s="47" t="str">
        <f>Electives!C61</f>
        <v>Show how to use a pulley</v>
      </c>
      <c r="K48" s="41" t="str">
        <f>IF(Electives!L61="E","E"," ")</f>
        <v> </v>
      </c>
      <c r="M48" s="47" t="str">
        <f>Electives!B152</f>
        <v>g.</v>
      </c>
      <c r="N48" s="47" t="str">
        <f>Electives!C152</f>
        <v>Go bowling</v>
      </c>
      <c r="O48" s="41" t="str">
        <f>IF(Electives!L152="E","E"," ")</f>
        <v> </v>
      </c>
    </row>
    <row r="49" spans="1:15" ht="12.75" customHeight="1">
      <c r="A49" s="56" t="str">
        <f>Electives!B174</f>
        <v>23. Let's Go Camping</v>
      </c>
      <c r="B49" s="41" t="str">
        <f>IF(Electives!L183&gt;0,Electives!L183," ")</f>
        <v> </v>
      </c>
      <c r="D49" s="225"/>
      <c r="E49" s="46"/>
      <c r="F49" s="9" t="str">
        <f>Achievements!$C57</f>
        <v>CC Respect - Commit</v>
      </c>
      <c r="G49" s="41" t="str">
        <f>IF(Achievements!L57="A","A"," ")</f>
        <v> </v>
      </c>
      <c r="I49" s="47" t="str">
        <f>Electives!B62</f>
        <v>d.</v>
      </c>
      <c r="J49" s="47" t="str">
        <f>Electives!C62</f>
        <v>Make and use a windlass</v>
      </c>
      <c r="K49" s="41" t="str">
        <f>IF(Electives!L62="E","E"," ")</f>
        <v> </v>
      </c>
      <c r="M49" s="47" t="str">
        <f>Electives!B153</f>
        <v>h.</v>
      </c>
      <c r="N49" s="47" t="str">
        <f>Electives!C153</f>
        <v>Track sprinter's start</v>
      </c>
      <c r="O49" s="41" t="str">
        <f>IF(Electives!L153="E","E"," ")</f>
        <v> </v>
      </c>
    </row>
    <row r="50" spans="4:15" ht="12.75">
      <c r="D50" s="225"/>
      <c r="E50" s="42"/>
      <c r="F50" s="9" t="str">
        <f>Achievements!$C58</f>
        <v>CC Respect - Practice</v>
      </c>
      <c r="G50" s="41" t="str">
        <f>IF(Achievements!L58="A","A"," ")</f>
        <v> </v>
      </c>
      <c r="I50" s="2" t="str">
        <f>Electives!B64</f>
        <v>9. Let's Have a Party</v>
      </c>
      <c r="J50" s="39"/>
      <c r="M50" s="47" t="str">
        <f>Electives!B154</f>
        <v>i.</v>
      </c>
      <c r="N50" s="47" t="str">
        <f>Electives!C154</f>
        <v>Standing long jump</v>
      </c>
      <c r="O50" s="41" t="str">
        <f>IF(Electives!L154="E","E"," ")</f>
        <v> </v>
      </c>
    </row>
    <row r="51" spans="4:15" ht="12.75">
      <c r="D51" s="225"/>
      <c r="E51" s="41" t="str">
        <f>Achievements!$B59</f>
        <v>b.</v>
      </c>
      <c r="F51" s="9" t="str">
        <f>Achievements!$C59</f>
        <v>Find out about polution</v>
      </c>
      <c r="G51" s="41" t="str">
        <f>IF(Achievements!L59="A","A"," ")</f>
        <v> </v>
      </c>
      <c r="I51" s="47" t="str">
        <f>Electives!B65</f>
        <v>a.</v>
      </c>
      <c r="J51" s="47" t="str">
        <f>Electives!C65</f>
        <v>Help with a home or den party</v>
      </c>
      <c r="K51" s="41" t="str">
        <f>IF(Electives!L65="E","E"," ")</f>
        <v> </v>
      </c>
      <c r="M51" s="47" t="str">
        <f>Electives!B155</f>
        <v>j.</v>
      </c>
      <c r="N51" s="47" t="str">
        <f>Electives!C155</f>
        <v>Play in a flag football game</v>
      </c>
      <c r="O51" s="41" t="str">
        <f>IF(Electives!L155="E","E"," ")</f>
        <v> </v>
      </c>
    </row>
    <row r="52" spans="4:15" ht="12.75">
      <c r="D52" s="225"/>
      <c r="E52" s="41" t="str">
        <f>Achievements!$B60</f>
        <v>c.</v>
      </c>
      <c r="F52" s="9" t="str">
        <f>Achievements!$C60</f>
        <v>Find out about recycling</v>
      </c>
      <c r="G52" s="41" t="str">
        <f>IF(Achievements!L60="A","A"," ")</f>
        <v> </v>
      </c>
      <c r="I52" s="47" t="str">
        <f>Electives!B66</f>
        <v>b.</v>
      </c>
      <c r="J52" s="47" t="str">
        <f>Electives!C66</f>
        <v>Make a gift or toy and give it</v>
      </c>
      <c r="K52" s="41" t="str">
        <f>IF(Electives!L66="E","E"," ")</f>
        <v> </v>
      </c>
      <c r="M52" s="47" t="str">
        <f>Electives!B156</f>
        <v>k.</v>
      </c>
      <c r="N52" s="47" t="str">
        <f>Electives!C156</f>
        <v>Play in a soccer game</v>
      </c>
      <c r="O52" s="41" t="str">
        <f>IF(Electives!L156="E","E"," ")</f>
        <v> </v>
      </c>
    </row>
    <row r="53" spans="4:15" ht="12.75">
      <c r="D53" s="225"/>
      <c r="E53" s="41" t="str">
        <f>Achievements!$B61</f>
        <v>d.</v>
      </c>
      <c r="F53" s="9" t="str">
        <f>Achievements!$C61</f>
        <v>Pick up litter</v>
      </c>
      <c r="G53" s="41" t="str">
        <f>IF(Achievements!L61="A","A"," ")</f>
        <v> </v>
      </c>
      <c r="I53" s="47" t="str">
        <f>Electives!B67</f>
        <v>c.</v>
      </c>
      <c r="J53" s="47" t="str">
        <f>Electives!C67</f>
        <v>Make a gift or toy and give it</v>
      </c>
      <c r="K53" s="41" t="str">
        <f>IF(Electives!L67="E","E"," ")</f>
        <v> </v>
      </c>
      <c r="M53" s="47" t="str">
        <f>Electives!B157</f>
        <v>l.</v>
      </c>
      <c r="N53" s="47" t="str">
        <f>Electives!C157</f>
        <v>Play in a baseball or softball</v>
      </c>
      <c r="O53" s="41" t="str">
        <f>IF(Electives!L157="E","E"," ")</f>
        <v> </v>
      </c>
    </row>
    <row r="54" spans="4:15" ht="12.75">
      <c r="D54" s="225"/>
      <c r="E54" s="41" t="str">
        <f>Achievements!$B62</f>
        <v>e.</v>
      </c>
      <c r="F54" s="9" t="str">
        <f>Achievements!$C62</f>
        <v>Three stories about ecology</v>
      </c>
      <c r="G54" s="41" t="str">
        <f>IF(Achievements!L62="A","A"," ")</f>
        <v> </v>
      </c>
      <c r="I54" s="2" t="str">
        <f>Electives!B69</f>
        <v>10 American Indian Lore</v>
      </c>
      <c r="J54" s="39"/>
      <c r="M54" s="47" t="str">
        <f>Electives!B158</f>
        <v>m.</v>
      </c>
      <c r="N54" s="47" t="str">
        <f>Electives!C158</f>
        <v>Play in a basketball</v>
      </c>
      <c r="O54" s="41" t="str">
        <f>IF(Electives!L158="E","E"," ")</f>
        <v> </v>
      </c>
    </row>
    <row r="55" spans="4:15" ht="12.75">
      <c r="D55" s="226"/>
      <c r="E55" s="41" t="str">
        <f>Achievements!$B63</f>
        <v>f.</v>
      </c>
      <c r="F55" s="9" t="str">
        <f>Achievements!$C63</f>
        <v>Three ways to save energy</v>
      </c>
      <c r="G55" s="41" t="str">
        <f>IF(Achievements!L63="A","A"," ")</f>
        <v> </v>
      </c>
      <c r="I55" s="47" t="str">
        <f>Electives!B70</f>
        <v>a.</v>
      </c>
      <c r="J55" s="47" t="str">
        <f>Electives!C70</f>
        <v>Read about American indians</v>
      </c>
      <c r="K55" s="41" t="str">
        <f>IF(Electives!L70="E","E"," ")</f>
        <v> </v>
      </c>
      <c r="M55" s="47" t="str">
        <f>Electives!B159</f>
        <v>n.</v>
      </c>
      <c r="N55" s="47" t="str">
        <f>Electives!C159</f>
        <v>BB-gun belt loop</v>
      </c>
      <c r="O55" s="41" t="str">
        <f>IF(Electives!L159="E","E"," ")</f>
        <v> </v>
      </c>
    </row>
    <row r="56" spans="4:15" ht="12.75">
      <c r="D56" s="38" t="str">
        <f>Achievements!$B65</f>
        <v>8. Cooking and Eating</v>
      </c>
      <c r="E56" s="38"/>
      <c r="F56" s="38"/>
      <c r="G56" s="36"/>
      <c r="I56" s="47" t="str">
        <f>Electives!B71</f>
        <v>b.</v>
      </c>
      <c r="J56" s="47" t="str">
        <f>Electives!C71</f>
        <v>Make traditional instrument</v>
      </c>
      <c r="K56" s="41" t="str">
        <f>IF(Electives!L71="E","E"," ")</f>
        <v> </v>
      </c>
      <c r="M56" s="47" t="str">
        <f>Electives!B160</f>
        <v>o.</v>
      </c>
      <c r="N56" s="47" t="str">
        <f>Electives!C160</f>
        <v>4 outdoor physical fitness act.</v>
      </c>
      <c r="O56" s="41" t="str">
        <f>IF(Electives!L160="E","E"," ")</f>
        <v> </v>
      </c>
    </row>
    <row r="57" spans="4:15" ht="12.75" customHeight="1">
      <c r="D57" s="224" t="s">
        <v>316</v>
      </c>
      <c r="E57" s="41" t="str">
        <f>Achievements!$B66</f>
        <v>a.</v>
      </c>
      <c r="F57" s="9" t="str">
        <f>Achievements!$C66</f>
        <v>Food guide pyramid</v>
      </c>
      <c r="G57" s="41" t="str">
        <f>IF(Achievements!L66="A","A"," ")</f>
        <v> </v>
      </c>
      <c r="I57" s="47" t="str">
        <f>Electives!B72</f>
        <v>c.</v>
      </c>
      <c r="J57" s="47" t="str">
        <f>Electives!C72</f>
        <v>Make traditional clothing</v>
      </c>
      <c r="K57" s="41" t="str">
        <f>IF(Electives!L72="E","E"," ")</f>
        <v> </v>
      </c>
      <c r="M57" s="11" t="str">
        <f>Electives!B162</f>
        <v>21. Computers</v>
      </c>
      <c r="N57" s="11"/>
      <c r="O57" s="11"/>
    </row>
    <row r="58" spans="4:15" ht="12.75" customHeight="1">
      <c r="D58" s="225"/>
      <c r="E58" s="41" t="str">
        <f>Achievements!$B67</f>
        <v>b.</v>
      </c>
      <c r="F58" s="9" t="str">
        <f>Achievements!$C67</f>
        <v>Plan family meals</v>
      </c>
      <c r="G58" s="41" t="str">
        <f>IF(Achievements!L67="A","A"," ")</f>
        <v> </v>
      </c>
      <c r="I58" s="47" t="str">
        <f>Electives!B73</f>
        <v>d.</v>
      </c>
      <c r="J58" s="47" t="str">
        <f>Electives!C73</f>
        <v>Make traditional item</v>
      </c>
      <c r="K58" s="41" t="str">
        <f>IF(Electives!L73="E","E"," ")</f>
        <v> </v>
      </c>
      <c r="M58" s="47" t="str">
        <f>Electives!B163</f>
        <v>a.</v>
      </c>
      <c r="N58" s="47" t="str">
        <f>Electives!C163</f>
        <v>Business w/computers</v>
      </c>
      <c r="O58" s="41" t="str">
        <f>IF(Electives!L163="E","E"," ")</f>
        <v> </v>
      </c>
    </row>
    <row r="59" spans="4:15" ht="12.75">
      <c r="D59" s="225"/>
      <c r="E59" s="41" t="str">
        <f>Achievements!$B68</f>
        <v>c.</v>
      </c>
      <c r="F59" s="9" t="str">
        <f>Achievements!$C68</f>
        <v>Fix a meal for your family</v>
      </c>
      <c r="G59" s="41" t="str">
        <f>IF(Achievements!L68="A","A"," ")</f>
        <v> </v>
      </c>
      <c r="I59" s="47" t="str">
        <f>Electives!B74</f>
        <v>e.</v>
      </c>
      <c r="J59" s="47" t="str">
        <f>Electives!C74</f>
        <v>Make a trad house model</v>
      </c>
      <c r="K59" s="41" t="str">
        <f>IF(Electives!L74="E","E"," ")</f>
        <v> </v>
      </c>
      <c r="M59" s="47" t="str">
        <f>Electives!B164</f>
        <v>b.</v>
      </c>
      <c r="N59" s="47" t="str">
        <f>Electives!C164</f>
        <v>Explain a computer program</v>
      </c>
      <c r="O59" s="41" t="str">
        <f>IF(Electives!L164="E","E"," ")</f>
        <v> </v>
      </c>
    </row>
    <row r="60" spans="4:15" ht="12.75">
      <c r="D60" s="225"/>
      <c r="E60" s="41" t="str">
        <f>Achievements!$B69</f>
        <v>d.</v>
      </c>
      <c r="F60" s="9" t="str">
        <f>Achievements!$C69</f>
        <v>Fix your own breakfast</v>
      </c>
      <c r="G60" s="41" t="str">
        <f>IF(Achievements!L69="A","A"," ")</f>
        <v> </v>
      </c>
      <c r="I60" s="47" t="str">
        <f>Electives!B75</f>
        <v>f.</v>
      </c>
      <c r="J60" s="47" t="str">
        <f>Electives!C75</f>
        <v>Learn 12 Am. Ind. pict. words</v>
      </c>
      <c r="K60" s="41" t="str">
        <f>IF(Electives!L75="E","E"," ")</f>
        <v> </v>
      </c>
      <c r="M60" s="47" t="str">
        <f>Electives!B165</f>
        <v>c.</v>
      </c>
      <c r="N60" s="47" t="str">
        <f>Electives!C165</f>
        <v>Describe mouse and CD-ROM</v>
      </c>
      <c r="O60" s="41" t="str">
        <f>IF(Electives!L165="E","E"," ")</f>
        <v> </v>
      </c>
    </row>
    <row r="61" spans="4:15" ht="12.75">
      <c r="D61" s="226"/>
      <c r="E61" s="41" t="str">
        <f>Achievements!$B70</f>
        <v>e.</v>
      </c>
      <c r="F61" s="9" t="str">
        <f>Achievements!$C70</f>
        <v>Plan and fix outdoor meal</v>
      </c>
      <c r="G61" s="41" t="str">
        <f>IF(Achievements!L70="A","A"," ")</f>
        <v> </v>
      </c>
      <c r="I61" s="2" t="str">
        <f>Electives!B77</f>
        <v>11. Sing-Along</v>
      </c>
      <c r="J61" s="39"/>
      <c r="M61" s="11" t="str">
        <f>Electives!B167</f>
        <v>22. Say It Right</v>
      </c>
      <c r="N61" s="11"/>
      <c r="O61" s="11"/>
    </row>
    <row r="62" spans="4:15" ht="12.75">
      <c r="D62" s="38" t="str">
        <f>Achievements!$B72</f>
        <v>9. Be Safe at home and On the Street</v>
      </c>
      <c r="E62" s="38"/>
      <c r="F62" s="38"/>
      <c r="G62" s="36"/>
      <c r="I62" s="47" t="str">
        <f>Electives!B78</f>
        <v>a.</v>
      </c>
      <c r="J62" s="47" t="str">
        <f>Electives!C78</f>
        <v>Learn &amp; sing America</v>
      </c>
      <c r="K62" s="41" t="str">
        <f>IF(Electives!L78="E","E"," ")</f>
        <v> </v>
      </c>
      <c r="M62" s="47" t="str">
        <f>Electives!B168</f>
        <v>a.</v>
      </c>
      <c r="N62" s="47" t="str">
        <f>Electives!C168</f>
        <v>Say "hello" in other language</v>
      </c>
      <c r="O62" s="41" t="str">
        <f>IF(Electives!L168="E","E"," ")</f>
        <v> </v>
      </c>
    </row>
    <row r="63" spans="4:15" ht="12.75" customHeight="1">
      <c r="D63" s="224" t="s">
        <v>316</v>
      </c>
      <c r="E63" s="45" t="str">
        <f>Achievements!$B73</f>
        <v>a.</v>
      </c>
      <c r="F63" s="9" t="str">
        <f>Achievements!$C73</f>
        <v>CC Responsibility - Know</v>
      </c>
      <c r="G63" s="41" t="str">
        <f>IF(Achievements!L73="A","A"," ")</f>
        <v> </v>
      </c>
      <c r="I63" s="47" t="str">
        <f>Electives!B79</f>
        <v>b.</v>
      </c>
      <c r="J63" s="47" t="str">
        <f>Electives!C79</f>
        <v>Learn &amp; sing national anthem</v>
      </c>
      <c r="K63" s="41" t="str">
        <f>IF(Electives!L79="E","E"," ")</f>
        <v> </v>
      </c>
      <c r="M63" s="47" t="str">
        <f>Electives!B169</f>
        <v>b.</v>
      </c>
      <c r="N63" s="47" t="str">
        <f>Electives!C169</f>
        <v>Count to 10 in other language</v>
      </c>
      <c r="O63" s="41" t="str">
        <f>IF(Electives!L169="E","E"," ")</f>
        <v> </v>
      </c>
    </row>
    <row r="64" spans="4:15" ht="12.75" customHeight="1">
      <c r="D64" s="225"/>
      <c r="E64" s="46"/>
      <c r="F64" s="9" t="str">
        <f>Achievements!$C74</f>
        <v>CC Responsibility - Commit</v>
      </c>
      <c r="G64" s="41" t="str">
        <f>IF(Achievements!L74="A","A"," ")</f>
        <v> </v>
      </c>
      <c r="I64" s="47" t="str">
        <f>Electives!B80</f>
        <v>c.</v>
      </c>
      <c r="J64" s="47" t="str">
        <f>Electives!C80</f>
        <v>Learn &amp; sing three cub songs</v>
      </c>
      <c r="K64" s="41" t="str">
        <f>IF(Electives!L80="E","E"," ")</f>
        <v> </v>
      </c>
      <c r="M64" s="47" t="str">
        <f>Electives!B170</f>
        <v>c.</v>
      </c>
      <c r="N64" s="47" t="str">
        <f>Electives!C170</f>
        <v>Tell a short story to den or adult</v>
      </c>
      <c r="O64" s="41" t="str">
        <f>IF(Electives!L170="E","E"," ")</f>
        <v> </v>
      </c>
    </row>
    <row r="65" spans="4:15" ht="12.75">
      <c r="D65" s="225"/>
      <c r="E65" s="42"/>
      <c r="F65" s="9" t="str">
        <f>Achievements!$C75</f>
        <v>CC Responsibility - Practice</v>
      </c>
      <c r="G65" s="41" t="str">
        <f>IF(Achievements!L75="A","A"," ")</f>
        <v> </v>
      </c>
      <c r="I65" s="47" t="str">
        <f>Electives!B81</f>
        <v>d.</v>
      </c>
      <c r="J65" s="47" t="str">
        <f>Electives!C81</f>
        <v>Learn &amp; sing thee hymns</v>
      </c>
      <c r="K65" s="41" t="str">
        <f>IF(Electives!L81="E","E"," ")</f>
        <v> </v>
      </c>
      <c r="M65" s="47" t="str">
        <f>Electives!B171</f>
        <v>d.</v>
      </c>
      <c r="N65" s="47" t="str">
        <f>Electives!C171</f>
        <v>Directions to fire or police statn.</v>
      </c>
      <c r="O65" s="41" t="str">
        <f>IF(Electives!L171="E","E"," ")</f>
        <v> </v>
      </c>
    </row>
    <row r="66" spans="4:15" ht="12.75">
      <c r="D66" s="225"/>
      <c r="E66" s="41" t="str">
        <f>Achievements!$B76</f>
        <v>b.</v>
      </c>
      <c r="F66" s="9" t="str">
        <f>Achievements!$C76</f>
        <v>Check for home hazards</v>
      </c>
      <c r="G66" s="41" t="str">
        <f>IF(Achievements!L76="A","A"," ")</f>
        <v> </v>
      </c>
      <c r="I66" s="47" t="str">
        <f>Electives!B82</f>
        <v>e.</v>
      </c>
      <c r="J66" s="47" t="str">
        <f>Electives!C82</f>
        <v>Learn &amp; sing grace</v>
      </c>
      <c r="K66" s="41" t="str">
        <f>IF(Electives!L82="E","E"," ")</f>
        <v> </v>
      </c>
      <c r="M66" s="47" t="str">
        <f>Electives!B172</f>
        <v>e.</v>
      </c>
      <c r="N66" s="47" t="str">
        <f>Electives!C172</f>
        <v>Invite a boy to join Cubs</v>
      </c>
      <c r="O66" s="41" t="str">
        <f>IF(Electives!L172="E","E"," ")</f>
        <v> </v>
      </c>
    </row>
    <row r="67" spans="4:15" ht="12.75">
      <c r="D67" s="225"/>
      <c r="E67" s="41" t="str">
        <f>Achievements!$B77</f>
        <v>c.</v>
      </c>
      <c r="F67" s="9" t="str">
        <f>Achievements!$C77</f>
        <v>Check for home fire dangers</v>
      </c>
      <c r="G67" s="41" t="str">
        <f>IF(Achievements!L77="A","A"," ")</f>
        <v> </v>
      </c>
      <c r="I67" s="47" t="str">
        <f>Electives!B83</f>
        <v>f.</v>
      </c>
      <c r="J67" s="47" t="str">
        <f>Electives!C83</f>
        <v>Sing a song with your den</v>
      </c>
      <c r="K67" s="41" t="str">
        <f>IF(Electives!L83="E","E"," ")</f>
        <v> </v>
      </c>
      <c r="M67" s="11" t="str">
        <f>Electives!B174</f>
        <v>23. Let's Go Camping</v>
      </c>
      <c r="N67" s="11"/>
      <c r="O67" s="11"/>
    </row>
    <row r="68" spans="4:15" ht="12.75">
      <c r="D68" s="225"/>
      <c r="E68" s="41" t="str">
        <f>Achievements!$B78</f>
        <v>d.</v>
      </c>
      <c r="F68" s="9" t="str">
        <f>Achievements!$C78</f>
        <v>Street and road safety</v>
      </c>
      <c r="G68" s="41" t="str">
        <f>IF(Achievements!L78="A","A"," ")</f>
        <v> </v>
      </c>
      <c r="I68" s="2" t="str">
        <f>Electives!B85</f>
        <v>12. Be an Artist</v>
      </c>
      <c r="J68" s="39"/>
      <c r="M68" s="47" t="str">
        <f>Electives!B175</f>
        <v>a.</v>
      </c>
      <c r="N68" s="47" t="str">
        <f>Electives!C175</f>
        <v>Participate in overnight campout</v>
      </c>
      <c r="O68" s="41" t="str">
        <f>IF(Electives!L175="E","E"," ")</f>
        <v> </v>
      </c>
    </row>
    <row r="69" spans="4:15" ht="12.75">
      <c r="D69" s="226"/>
      <c r="E69" s="41" t="str">
        <f>Achievements!$B79</f>
        <v>e.</v>
      </c>
      <c r="F69" s="9" t="str">
        <f>Achievements!$C79</f>
        <v>Know rules of bike safety</v>
      </c>
      <c r="G69" s="41" t="str">
        <f>IF(Achievements!L79="A","A"," ")</f>
        <v> </v>
      </c>
      <c r="I69" s="47" t="str">
        <f>Electives!B86</f>
        <v>a.</v>
      </c>
      <c r="J69" s="47" t="str">
        <f>Electives!C86</f>
        <v>Freehand sketch</v>
      </c>
      <c r="K69" s="41" t="str">
        <f>IF(Electives!L86="E","E"," ")</f>
        <v> </v>
      </c>
      <c r="M69" s="47" t="str">
        <f>Electives!B176</f>
        <v>b.</v>
      </c>
      <c r="N69" s="47" t="str">
        <f>Electives!C176</f>
        <v>Take care of youself in outdoors</v>
      </c>
      <c r="O69" s="41" t="str">
        <f>IF(Electives!L176="E","E"," ")</f>
        <v> </v>
      </c>
    </row>
    <row r="70" spans="4:15" ht="12.75">
      <c r="D70" s="38" t="str">
        <f>Achievements!$B81</f>
        <v>10. Family Fun</v>
      </c>
      <c r="E70" s="38"/>
      <c r="F70" s="38"/>
      <c r="G70" s="36"/>
      <c r="I70" s="47" t="str">
        <f>Electives!B87</f>
        <v>b.</v>
      </c>
      <c r="J70" s="47" t="str">
        <f>Electives!C87</f>
        <v>Thee step cartoon</v>
      </c>
      <c r="K70" s="41" t="str">
        <f>IF(Electives!L87="E","E"," ")</f>
        <v> </v>
      </c>
      <c r="M70" s="47" t="str">
        <f>Electives!B177</f>
        <v>c.</v>
      </c>
      <c r="N70" s="47" t="str">
        <f>Electives!C177</f>
        <v>Tell what to do if you get lost</v>
      </c>
      <c r="O70" s="41" t="str">
        <f>IF(Electives!L177="E","E"," ")</f>
        <v> </v>
      </c>
    </row>
    <row r="71" spans="4:15" ht="12.75" customHeight="1">
      <c r="D71" s="230" t="s">
        <v>318</v>
      </c>
      <c r="E71" s="45" t="str">
        <f>Achievements!$B82</f>
        <v>a.</v>
      </c>
      <c r="F71" s="9" t="str">
        <f>Achievements!$C82</f>
        <v>CC Cooperation - Know</v>
      </c>
      <c r="G71" s="41" t="str">
        <f>IF(Achievements!L82="A","A"," ")</f>
        <v> </v>
      </c>
      <c r="I71" s="47" t="str">
        <f>Electives!B88</f>
        <v>c.</v>
      </c>
      <c r="J71" s="47" t="str">
        <f>Electives!C88</f>
        <v>Mix primary colors</v>
      </c>
      <c r="K71" s="41" t="str">
        <f>IF(Electives!L88="E","E"," ")</f>
        <v> </v>
      </c>
      <c r="M71" s="47" t="str">
        <f>Electives!B178</f>
        <v>d.</v>
      </c>
      <c r="N71" s="47" t="str">
        <f>Electives!C178</f>
        <v>Explain the buddy system</v>
      </c>
      <c r="O71" s="41" t="str">
        <f>IF(Electives!L178="E","E"," ")</f>
        <v> </v>
      </c>
    </row>
    <row r="72" spans="4:15" ht="12.75" customHeight="1">
      <c r="D72" s="231"/>
      <c r="E72" s="46"/>
      <c r="F72" s="9" t="str">
        <f>Achievements!$C83</f>
        <v>CC Cooperation - Commit</v>
      </c>
      <c r="G72" s="41" t="str">
        <f>IF(Achievements!L83="A","A"," ")</f>
        <v> </v>
      </c>
      <c r="I72" s="47" t="str">
        <f>Electives!B89</f>
        <v>d.</v>
      </c>
      <c r="J72" s="47" t="str">
        <f>Electives!C89</f>
        <v>Draw, paint, or color scenery</v>
      </c>
      <c r="K72" s="41" t="str">
        <f>IF(Electives!L89="E","E"," ")</f>
        <v> </v>
      </c>
      <c r="M72" s="47" t="str">
        <f>Electives!B179</f>
        <v>e.</v>
      </c>
      <c r="N72" s="47" t="str">
        <f>Electives!C179</f>
        <v>Attend day camp in your area</v>
      </c>
      <c r="O72" s="41" t="str">
        <f>IF(Electives!L179="E","E"," ")</f>
        <v> </v>
      </c>
    </row>
    <row r="73" spans="4:15" ht="12.75">
      <c r="D73" s="231"/>
      <c r="E73" s="42"/>
      <c r="F73" s="9" t="str">
        <f>Achievements!$C84</f>
        <v>CC Cooperation - Practice</v>
      </c>
      <c r="G73" s="41" t="str">
        <f>IF(Achievements!L84="A","A"," ")</f>
        <v> </v>
      </c>
      <c r="I73" s="47" t="str">
        <f>Electives!B90</f>
        <v>e.</v>
      </c>
      <c r="J73" s="47" t="str">
        <f>Electives!C90</f>
        <v>Make a stencil pattern</v>
      </c>
      <c r="K73" s="41" t="str">
        <f>IF(Electives!L90="E","E"," ")</f>
        <v> </v>
      </c>
      <c r="M73" s="47" t="str">
        <f>Electives!B180</f>
        <v>f.</v>
      </c>
      <c r="N73" s="47" t="str">
        <f>Electives!C180</f>
        <v>Attend resident camp</v>
      </c>
      <c r="O73" s="41" t="str">
        <f>IF(Electives!L180="E","E"," ")</f>
        <v> </v>
      </c>
    </row>
    <row r="74" spans="4:15" ht="12.75">
      <c r="D74" s="231"/>
      <c r="E74" s="41" t="str">
        <f>Achievements!$B85</f>
        <v>b.</v>
      </c>
      <c r="F74" s="9" t="str">
        <f>Achievements!$C85</f>
        <v>Make a game</v>
      </c>
      <c r="G74" s="41" t="str">
        <f>IF(Achievements!L85="A","A",IF(Achievements!L85="E","E"," "))</f>
        <v> </v>
      </c>
      <c r="I74" s="47" t="str">
        <f>Electives!B91</f>
        <v>f.</v>
      </c>
      <c r="J74" s="47" t="str">
        <f>Electives!C91</f>
        <v>Make a Cub Scout proj. poster</v>
      </c>
      <c r="K74" s="41" t="str">
        <f>IF(Electives!L91="E","E"," ")</f>
        <v> </v>
      </c>
      <c r="M74" s="47" t="str">
        <f>Electives!B181</f>
        <v>g.</v>
      </c>
      <c r="N74" s="47" t="str">
        <f>Electives!C181</f>
        <v>Participate w/den at campfire</v>
      </c>
      <c r="O74" s="41" t="str">
        <f>IF(Electives!L181="E","E"," ")</f>
        <v> </v>
      </c>
    </row>
    <row r="75" spans="4:15" ht="12.75">
      <c r="D75" s="231"/>
      <c r="E75" s="41" t="str">
        <f>Achievements!$B86</f>
        <v>c.</v>
      </c>
      <c r="F75" s="9" t="str">
        <f>Achievements!$C86</f>
        <v>Plan a walk</v>
      </c>
      <c r="G75" s="41" t="str">
        <f>IF(Achievements!L86="A","A",IF(Achievements!L86="E","E"," "))</f>
        <v> </v>
      </c>
      <c r="I75" s="2" t="str">
        <f>Electives!B93</f>
        <v>13. Birds</v>
      </c>
      <c r="J75" s="39"/>
      <c r="M75" s="47" t="str">
        <f>Electives!B182</f>
        <v>h.</v>
      </c>
      <c r="N75" s="47" t="str">
        <f>Electives!C182</f>
        <v>Participate in outdoor worship</v>
      </c>
      <c r="O75" s="41" t="str">
        <f>IF(Electives!L182="E","E"," ")</f>
        <v> </v>
      </c>
    </row>
    <row r="76" spans="4:11" ht="12.75">
      <c r="D76" s="231"/>
      <c r="E76" s="41" t="str">
        <f>Achievements!$B87</f>
        <v>d.</v>
      </c>
      <c r="F76" s="9" t="str">
        <f>Achievements!$C87</f>
        <v>Read a book</v>
      </c>
      <c r="G76" s="41" t="str">
        <f>IF(Achievements!L87="A","A",IF(Achievements!L87="E","E"," "))</f>
        <v> </v>
      </c>
      <c r="I76" s="47" t="str">
        <f>Electives!B94</f>
        <v>a.</v>
      </c>
      <c r="J76" s="47" t="str">
        <f>Electives!C94</f>
        <v>List all birds you see for a week</v>
      </c>
      <c r="K76" s="41" t="str">
        <f>IF(Electives!L94="E","E"," ")</f>
        <v> </v>
      </c>
    </row>
    <row r="77" spans="4:11" ht="12.75">
      <c r="D77" s="231"/>
      <c r="E77" s="41" t="str">
        <f>Achievements!$B88</f>
        <v>e.</v>
      </c>
      <c r="F77" s="9" t="str">
        <f>Achievements!$C88</f>
        <v>Watch TV or listent to radio</v>
      </c>
      <c r="G77" s="41" t="str">
        <f>IF(Achievements!L88="A","A",IF(Achievements!L88="E","E"," "))</f>
        <v> </v>
      </c>
      <c r="I77" s="47" t="str">
        <f>Electives!B95</f>
        <v>b.</v>
      </c>
      <c r="J77" s="47" t="str">
        <f>Electives!C95</f>
        <v>Put out nesting materials</v>
      </c>
      <c r="K77" s="41" t="str">
        <f>IF(Electives!L95="E","E"," ")</f>
        <v> </v>
      </c>
    </row>
    <row r="78" spans="4:11" ht="12.75">
      <c r="D78" s="231"/>
      <c r="E78" s="41" t="str">
        <f>Achievements!$B89</f>
        <v>f.</v>
      </c>
      <c r="F78" s="9" t="str">
        <f>Achievements!$C89</f>
        <v>Concert, play, or live program</v>
      </c>
      <c r="G78" s="41" t="str">
        <f>IF(Achievements!L89="A","A",IF(Achievements!L89="E","E"," "))</f>
        <v> </v>
      </c>
      <c r="I78" s="47" t="str">
        <f>Electives!B96</f>
        <v>c.</v>
      </c>
      <c r="J78" s="47" t="str">
        <f>Electives!C96</f>
        <v>Read a book about birds</v>
      </c>
      <c r="K78" s="41" t="str">
        <f>IF(Electives!L96="E","E"," ")</f>
        <v> </v>
      </c>
    </row>
    <row r="79" spans="4:11" ht="12.75">
      <c r="D79" s="232"/>
      <c r="E79" s="41" t="str">
        <f>Achievements!$B90</f>
        <v>g.</v>
      </c>
      <c r="F79" s="9" t="str">
        <f>Achievements!$C90</f>
        <v>Board game night</v>
      </c>
      <c r="G79" s="41" t="str">
        <f>IF(Achievements!L90="A","A",IF(Achievements!L90="E","E"," "))</f>
        <v> </v>
      </c>
      <c r="I79" s="47" t="str">
        <f>Electives!B97</f>
        <v>d.</v>
      </c>
      <c r="J79" s="47" t="str">
        <f>Electives!C97</f>
        <v>Point out 10 diff't birds</v>
      </c>
      <c r="K79" s="41" t="str">
        <f>IF(Electives!L97="E","E"," ")</f>
        <v> </v>
      </c>
    </row>
    <row r="80" spans="4:14" ht="12.75">
      <c r="D80" s="38" t="str">
        <f>Achievements!$B92</f>
        <v>11. Duty to God</v>
      </c>
      <c r="E80" s="38"/>
      <c r="F80" s="38"/>
      <c r="G80" s="36"/>
      <c r="I80" s="47" t="str">
        <f>Electives!B98</f>
        <v>e.</v>
      </c>
      <c r="J80" s="47" t="str">
        <f>Electives!C98</f>
        <v>Feed wild birds</v>
      </c>
      <c r="K80" s="41" t="str">
        <f>IF(Electives!L98="E","E"," ")</f>
        <v> </v>
      </c>
      <c r="M80" s="39"/>
      <c r="N80" s="39"/>
    </row>
    <row r="81" spans="4:14" ht="12.75" customHeight="1">
      <c r="D81" s="224" t="s">
        <v>316</v>
      </c>
      <c r="E81" s="45" t="str">
        <f>Achievements!$B93</f>
        <v>a.</v>
      </c>
      <c r="F81" s="9" t="str">
        <f>Achievements!$C93</f>
        <v>CC Faith - Know</v>
      </c>
      <c r="G81" s="41" t="str">
        <f>IF(Achievements!L93="A","A"," ")</f>
        <v> </v>
      </c>
      <c r="I81" s="47" t="str">
        <f>Electives!B99</f>
        <v>f.</v>
      </c>
      <c r="J81" s="47" t="str">
        <f>Electives!C99</f>
        <v>Put out a birdhouse</v>
      </c>
      <c r="K81" s="41" t="str">
        <f>IF(Electives!L99="E","E"," ")</f>
        <v> </v>
      </c>
      <c r="M81" s="39"/>
      <c r="N81" s="39"/>
    </row>
    <row r="82" spans="4:14" ht="12.75" customHeight="1">
      <c r="D82" s="225"/>
      <c r="E82" s="46"/>
      <c r="F82" s="9" t="str">
        <f>Achievements!$C94</f>
        <v>CC Faith - Commit</v>
      </c>
      <c r="G82" s="41" t="str">
        <f>IF(Achievements!L94="A","A"," ")</f>
        <v> </v>
      </c>
      <c r="M82" s="39"/>
      <c r="N82" s="39"/>
    </row>
    <row r="83" spans="4:7" ht="12.75">
      <c r="D83" s="225"/>
      <c r="E83" s="42"/>
      <c r="F83" s="9" t="str">
        <f>Achievements!$C95</f>
        <v>CC Faith - Practice</v>
      </c>
      <c r="G83" s="41" t="str">
        <f>IF(Achievements!L95="A","A"," ")</f>
        <v> </v>
      </c>
    </row>
    <row r="84" spans="4:7" ht="12.75">
      <c r="D84" s="225"/>
      <c r="E84" s="41" t="str">
        <f>Achievements!$B96</f>
        <v>b.</v>
      </c>
      <c r="F84" s="9" t="str">
        <f>Achievements!$C96</f>
        <v>Duty to god</v>
      </c>
      <c r="G84" s="41" t="str">
        <f>IF(Achievements!L96="A","A"," ")</f>
        <v> </v>
      </c>
    </row>
    <row r="85" spans="4:7" ht="12.75">
      <c r="D85" s="225"/>
      <c r="E85" s="41" t="str">
        <f>Achievements!$B97</f>
        <v>c.</v>
      </c>
      <c r="F85" s="9" t="str">
        <f>Achievements!$C97</f>
        <v>Two ideas - religious blfs.</v>
      </c>
      <c r="G85" s="41" t="str">
        <f>IF(Achievements!L97="A","A"," ")</f>
        <v> </v>
      </c>
    </row>
    <row r="86" spans="4:7" ht="12.75">
      <c r="D86" s="226"/>
      <c r="E86" s="41" t="str">
        <f>Achievements!$B98</f>
        <v>d.</v>
      </c>
      <c r="F86" s="9" t="str">
        <f>Achievements!$C98</f>
        <v>Help you place of worship</v>
      </c>
      <c r="G86" s="41" t="str">
        <f>IF(Achievements!L98="A","A"," ")</f>
        <v> </v>
      </c>
    </row>
    <row r="87" spans="4:7" ht="12.75">
      <c r="D87" s="38" t="str">
        <f>Achievements!$B100</f>
        <v>12. Making Choices   (do 12a plus any four of 12b thru 12k)</v>
      </c>
      <c r="E87" s="38"/>
      <c r="F87" s="38"/>
      <c r="G87" s="36"/>
    </row>
    <row r="88" spans="4:7" ht="12.75" customHeight="1">
      <c r="D88" s="224" t="s">
        <v>319</v>
      </c>
      <c r="E88" s="45" t="str">
        <f>Achievements!$B101</f>
        <v>a.</v>
      </c>
      <c r="F88" s="9" t="str">
        <f>Achievements!$C101</f>
        <v>CC Courage - Know</v>
      </c>
      <c r="G88" s="41" t="str">
        <f>IF(Achievements!L101="A","A"," ")</f>
        <v> </v>
      </c>
    </row>
    <row r="89" spans="4:7" ht="12.75" customHeight="1">
      <c r="D89" s="225"/>
      <c r="E89" s="46"/>
      <c r="F89" s="9" t="str">
        <f>Achievements!$C102</f>
        <v>CC Courage - Commit</v>
      </c>
      <c r="G89" s="41" t="str">
        <f>IF(Achievements!L102="A","A"," ")</f>
        <v> </v>
      </c>
    </row>
    <row r="90" spans="4:7" ht="12.75">
      <c r="D90" s="225"/>
      <c r="E90" s="42"/>
      <c r="F90" s="9" t="str">
        <f>Achievements!$C103</f>
        <v>CC Courage - Practice</v>
      </c>
      <c r="G90" s="41" t="str">
        <f>IF(Achievements!L103="A","A"," ")</f>
        <v> </v>
      </c>
    </row>
    <row r="91" spans="4:7" ht="12.75">
      <c r="D91" s="225"/>
      <c r="E91" s="41" t="str">
        <f>Achievements!$B104</f>
        <v>b.</v>
      </c>
      <c r="F91" s="9" t="str">
        <f>Achievements!$C104</f>
        <v>Older boy with drugs</v>
      </c>
      <c r="G91" s="41" t="str">
        <f>IF(Achievements!L104="A","A",IF(Achievements!L104="E","E"," "))</f>
        <v> </v>
      </c>
    </row>
    <row r="92" spans="4:10" ht="12.75">
      <c r="D92" s="225"/>
      <c r="E92" s="41" t="str">
        <f>Achievements!$B105</f>
        <v>c.</v>
      </c>
      <c r="F92" s="9" t="str">
        <f>Achievements!$C105</f>
        <v>Home alone phone call</v>
      </c>
      <c r="G92" s="41" t="str">
        <f>IF(Achievements!L105="A","A",IF(Achievements!L105="E","E"," "))</f>
        <v> </v>
      </c>
      <c r="I92" s="39"/>
      <c r="J92" s="39"/>
    </row>
    <row r="93" spans="4:7" ht="12.75">
      <c r="D93" s="225"/>
      <c r="E93" s="41" t="str">
        <f>Achievements!$B106</f>
        <v>d.</v>
      </c>
      <c r="F93" s="9" t="str">
        <f>Achievements!$C106</f>
        <v>Kid with braces on legs</v>
      </c>
      <c r="G93" s="41" t="str">
        <f>IF(Achievements!L106="A","A",IF(Achievements!L106="E","E"," "))</f>
        <v> </v>
      </c>
    </row>
    <row r="94" spans="4:7" ht="12.75">
      <c r="D94" s="225"/>
      <c r="E94" s="41" t="str">
        <f>Achievements!$B107</f>
        <v>e.</v>
      </c>
      <c r="F94" s="9" t="str">
        <f>Achievements!$C107</f>
        <v>Stranger in car</v>
      </c>
      <c r="G94" s="41" t="str">
        <f>IF(Achievements!L107="A","A",IF(Achievements!L107="E","E"," "))</f>
        <v> </v>
      </c>
    </row>
    <row r="95" spans="4:7" ht="12.75">
      <c r="D95" s="225"/>
      <c r="E95" s="41" t="str">
        <f>Achievements!$B108</f>
        <v>f.</v>
      </c>
      <c r="F95" s="9" t="str">
        <f>Achievements!$C108</f>
        <v>Bully demands money</v>
      </c>
      <c r="G95" s="41" t="str">
        <f>IF(Achievements!L108="A","A",IF(Achievements!L108="E","E"," "))</f>
        <v> </v>
      </c>
    </row>
    <row r="96" spans="4:7" ht="12.75">
      <c r="D96" s="225"/>
      <c r="E96" s="41" t="str">
        <f>Achievements!$B109</f>
        <v>g.</v>
      </c>
      <c r="F96" s="9" t="str">
        <f>Achievements!$C109</f>
        <v>Meter reader</v>
      </c>
      <c r="G96" s="41" t="str">
        <f>IF(Achievements!L109="A","A",IF(Achievements!L109="E","E"," "))</f>
        <v> </v>
      </c>
    </row>
    <row r="97" spans="4:7" ht="12.75">
      <c r="D97" s="225"/>
      <c r="E97" s="41" t="str">
        <f>Achievements!$B110</f>
        <v>h.</v>
      </c>
      <c r="F97" s="9" t="str">
        <f>Achievements!$C110</f>
        <v>Burglar at neighbor's</v>
      </c>
      <c r="G97" s="41" t="str">
        <f>IF(Achievements!L110="A","A",IF(Achievements!L110="E","E"," "))</f>
        <v> </v>
      </c>
    </row>
    <row r="98" spans="4:7" ht="12.75">
      <c r="D98" s="225"/>
      <c r="E98" s="41" t="str">
        <f>Achievements!$B111</f>
        <v>i.</v>
      </c>
      <c r="F98" s="9" t="str">
        <f>Achievements!$C111</f>
        <v>Guide dog</v>
      </c>
      <c r="G98" s="41" t="str">
        <f>IF(Achievements!L111="A","A",IF(Achievements!L111="E","E"," "))</f>
        <v> </v>
      </c>
    </row>
    <row r="99" spans="4:7" ht="12.75">
      <c r="D99" s="225"/>
      <c r="E99" s="41" t="str">
        <f>Achievements!$B112</f>
        <v>j.</v>
      </c>
      <c r="F99" s="9" t="str">
        <f>Achievements!$C112</f>
        <v>Steal from a store</v>
      </c>
      <c r="G99" s="41" t="str">
        <f>IF(Achievements!L112="A","A",IF(Achievements!L112="E","E"," "))</f>
        <v> </v>
      </c>
    </row>
    <row r="100" spans="4:7" ht="12.75">
      <c r="D100" s="226"/>
      <c r="E100" s="41" t="str">
        <f>Achievements!$B113</f>
        <v>k.</v>
      </c>
      <c r="F100" s="9" t="str">
        <f>Achievements!$C113</f>
        <v>Elderly woman</v>
      </c>
      <c r="G100" s="41" t="str">
        <f>IF(Achievements!L113="A","A",IF(Achievements!L113="E","E"," "))</f>
        <v> </v>
      </c>
    </row>
    <row r="101" spans="5:7" ht="12.75">
      <c r="E101" s="40"/>
      <c r="F101" s="4"/>
      <c r="G101" s="4"/>
    </row>
    <row r="103" spans="5:7" ht="15.75">
      <c r="E103" s="40"/>
      <c r="F103" s="58"/>
      <c r="G103" s="4"/>
    </row>
    <row r="104" spans="5:7" ht="12.75">
      <c r="E104" s="40"/>
      <c r="F104" s="4"/>
      <c r="G104" s="4"/>
    </row>
    <row r="105" spans="5:7" ht="12.75">
      <c r="E105" s="40"/>
      <c r="F105" s="4"/>
      <c r="G105" s="4"/>
    </row>
    <row r="106" spans="5:7" ht="12.75">
      <c r="E106" s="40"/>
      <c r="F106" s="4"/>
      <c r="G106" s="4"/>
    </row>
    <row r="107" spans="5:7" ht="12.75">
      <c r="E107" s="40"/>
      <c r="F107" s="4"/>
      <c r="G107" s="4"/>
    </row>
  </sheetData>
  <sheetProtection password="CA1D" sheet="1" objects="1" scenarios="1"/>
  <mergeCells count="20">
    <mergeCell ref="D81:D86"/>
    <mergeCell ref="D88:D100"/>
    <mergeCell ref="M14:O14"/>
    <mergeCell ref="M8:O8"/>
    <mergeCell ref="D17:D23"/>
    <mergeCell ref="M18:O18"/>
    <mergeCell ref="D42:D46"/>
    <mergeCell ref="D48:D55"/>
    <mergeCell ref="D57:D61"/>
    <mergeCell ref="D63:D69"/>
    <mergeCell ref="D1:G2"/>
    <mergeCell ref="I1:K2"/>
    <mergeCell ref="M1:O2"/>
    <mergeCell ref="D4:D15"/>
    <mergeCell ref="D3:G3"/>
    <mergeCell ref="D71:D79"/>
    <mergeCell ref="D16:G16"/>
    <mergeCell ref="D25:D27"/>
    <mergeCell ref="D29:D34"/>
    <mergeCell ref="D36:D40"/>
  </mergeCells>
  <printOptions/>
  <pageMargins left="0.5" right="0.5" top="0.5" bottom="0.5" header="0.25" footer="0.25"/>
  <pageSetup fitToHeight="1" fitToWidth="1" horizontalDpi="600" verticalDpi="600" orientation="portrait" scale="56" r:id="rId1"/>
  <headerFooter alignWithMargins="0">
    <oddHeader>&amp;C&amp;"Arial,Bold"&amp;14WolfTrax&amp;12
&amp;D</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O107"/>
  <sheetViews>
    <sheetView showGridLines="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9.140625" defaultRowHeight="12.75"/>
  <cols>
    <col min="1" max="1" width="31.140625" style="0" customWidth="1"/>
    <col min="2" max="2" width="3.8515625" style="0" customWidth="1"/>
    <col min="3" max="3" width="6.421875" style="0" customWidth="1"/>
    <col min="4" max="4" width="2.7109375" style="0" customWidth="1"/>
    <col min="5" max="5" width="2.57421875" style="37" customWidth="1"/>
    <col min="6" max="6" width="29.140625" style="0" customWidth="1"/>
    <col min="7" max="7" width="3.421875" style="0" customWidth="1"/>
    <col min="8" max="8" width="6.421875" style="0" customWidth="1"/>
    <col min="9" max="9" width="2.57421875" style="0" customWidth="1"/>
    <col min="10" max="10" width="28.57421875" style="0" customWidth="1"/>
    <col min="11" max="11" width="3.421875" style="0" customWidth="1"/>
    <col min="12" max="12" width="6.421875" style="0" customWidth="1"/>
    <col min="13" max="13" width="2.57421875" style="0" customWidth="1"/>
    <col min="14" max="14" width="28.57421875" style="0" customWidth="1"/>
    <col min="15" max="15" width="3.421875" style="0" customWidth="1"/>
  </cols>
  <sheetData>
    <row r="1" spans="1:15" ht="20.25">
      <c r="A1" s="49" t="str">
        <f ca="1">RIGHT(CELL("filename",A1),SUM(LEN(CELL("filename",A1))-SEARCH("]",CELL("filename",A1),1)))</f>
        <v>Scout 9</v>
      </c>
      <c r="D1" s="228" t="s">
        <v>250</v>
      </c>
      <c r="E1" s="228"/>
      <c r="F1" s="228"/>
      <c r="G1" s="228"/>
      <c r="I1" s="228" t="s">
        <v>251</v>
      </c>
      <c r="J1" s="228"/>
      <c r="K1" s="228"/>
      <c r="M1" s="228" t="s">
        <v>251</v>
      </c>
      <c r="N1" s="228"/>
      <c r="O1" s="228"/>
    </row>
    <row r="2" spans="4:15" ht="7.5" customHeight="1">
      <c r="D2" s="228"/>
      <c r="E2" s="228"/>
      <c r="F2" s="228"/>
      <c r="G2" s="228"/>
      <c r="I2" s="228"/>
      <c r="J2" s="228"/>
      <c r="K2" s="228"/>
      <c r="M2" s="228"/>
      <c r="N2" s="228"/>
      <c r="O2" s="228"/>
    </row>
    <row r="3" spans="1:14" ht="12.75">
      <c r="A3" s="2" t="s">
        <v>320</v>
      </c>
      <c r="D3" s="229" t="str">
        <f>Achievements!$B5</f>
        <v>1. Feats of Skill</v>
      </c>
      <c r="E3" s="229"/>
      <c r="F3" s="229"/>
      <c r="G3" s="229"/>
      <c r="I3" s="2" t="str">
        <f>Electives!B9</f>
        <v>1. It's a Secret</v>
      </c>
      <c r="J3" s="2"/>
      <c r="M3" s="2" t="str">
        <f>Electives!B101</f>
        <v>14. Pets</v>
      </c>
      <c r="N3" s="39"/>
    </row>
    <row r="4" spans="1:15" ht="12.75">
      <c r="A4" s="50" t="s">
        <v>252</v>
      </c>
      <c r="B4" s="61" t="str">
        <f>IF(COUNTIF(B11:B22,"C")=12,"C",IF(COUNTIF(B11:B22,"P")&gt;0,"P",IF(COUNTIF(B11:B22,"C")&gt;0,"P"," ")))</f>
        <v> </v>
      </c>
      <c r="D4" s="227" t="s">
        <v>317</v>
      </c>
      <c r="E4" s="41" t="str">
        <f>Achievements!$B6</f>
        <v>a.</v>
      </c>
      <c r="F4" s="9" t="str">
        <f>Achievements!$C6</f>
        <v>Play catch</v>
      </c>
      <c r="G4" s="42" t="str">
        <f>IF(Achievements!M6="A","A"," ")</f>
        <v> </v>
      </c>
      <c r="I4" s="47" t="str">
        <f>Electives!B10</f>
        <v>a.</v>
      </c>
      <c r="J4" s="47" t="str">
        <f>Electives!C10</f>
        <v>Use a secret code</v>
      </c>
      <c r="K4" s="41" t="str">
        <f>IF(Electives!M10="E","E"," ")</f>
        <v> </v>
      </c>
      <c r="M4" s="47" t="str">
        <f>Electives!B102</f>
        <v>a.</v>
      </c>
      <c r="N4" s="47" t="str">
        <f>Electives!C102</f>
        <v>Take care of a pet</v>
      </c>
      <c r="O4" s="41" t="str">
        <f>IF(Electives!M102="E","E"," ")</f>
        <v> </v>
      </c>
    </row>
    <row r="5" spans="1:15" ht="12.75">
      <c r="A5" s="51" t="s">
        <v>253</v>
      </c>
      <c r="B5" s="61" t="str">
        <f>IF(Electives!M6&gt;0,Electives!M6," ")</f>
        <v> </v>
      </c>
      <c r="D5" s="227"/>
      <c r="E5" s="41" t="str">
        <f>Achievements!$B7</f>
        <v>b.</v>
      </c>
      <c r="F5" s="9" t="str">
        <f>Achievements!$C7</f>
        <v>Walk a line</v>
      </c>
      <c r="G5" s="42" t="str">
        <f>IF(Achievements!M7="A","A"," ")</f>
        <v> </v>
      </c>
      <c r="I5" s="47" t="str">
        <f>Electives!B11</f>
        <v>b.</v>
      </c>
      <c r="J5" s="47" t="str">
        <f>Electives!C11</f>
        <v>Write in invisible ink</v>
      </c>
      <c r="K5" s="41" t="str">
        <f>IF(Electives!M11="E","E"," ")</f>
        <v> </v>
      </c>
      <c r="M5" s="47" t="str">
        <f>Electives!B103</f>
        <v>b.</v>
      </c>
      <c r="N5" s="47" t="str">
        <f>Electives!C103</f>
        <v>Meet a strange dog</v>
      </c>
      <c r="O5" s="41" t="str">
        <f>IF(Electives!M103="E","E"," ")</f>
        <v> </v>
      </c>
    </row>
    <row r="6" spans="1:15" ht="12.75">
      <c r="A6" s="51" t="s">
        <v>331</v>
      </c>
      <c r="B6" s="61">
        <f>IF(Electives!M6=" ",0,INT(Electives!M6/10))</f>
        <v>0</v>
      </c>
      <c r="D6" s="227"/>
      <c r="E6" s="41" t="str">
        <f>Achievements!$B8</f>
        <v>c.</v>
      </c>
      <c r="F6" s="9" t="str">
        <f>Achievements!$C8</f>
        <v>Front roll</v>
      </c>
      <c r="G6" s="42" t="str">
        <f>IF(Achievements!M8="A","A"," ")</f>
        <v> </v>
      </c>
      <c r="I6" s="47" t="str">
        <f>Electives!B12</f>
        <v>c.</v>
      </c>
      <c r="J6" s="47" t="str">
        <f>Electives!C12</f>
        <v>Sign your name in ASL</v>
      </c>
      <c r="K6" s="41" t="str">
        <f>IF(Electives!M12="E","E"," ")</f>
        <v> </v>
      </c>
      <c r="M6" s="47" t="str">
        <f>Electives!B104</f>
        <v>c.</v>
      </c>
      <c r="N6" s="47" t="str">
        <f>Electives!C104</f>
        <v>Read and report on a pet book</v>
      </c>
      <c r="O6" s="41" t="str">
        <f>IF(Electives!M104="E","E"," ")</f>
        <v> </v>
      </c>
    </row>
    <row r="7" spans="1:15" ht="12.75">
      <c r="A7" s="51" t="s">
        <v>332</v>
      </c>
      <c r="B7" s="62">
        <f>INT(COUNTIF(B11:B22,"C")/3)</f>
        <v>0</v>
      </c>
      <c r="D7" s="227"/>
      <c r="E7" s="41" t="str">
        <f>Achievements!$B9</f>
        <v>d.</v>
      </c>
      <c r="F7" s="9" t="str">
        <f>Achievements!$C9</f>
        <v>Back roll</v>
      </c>
      <c r="G7" s="42" t="str">
        <f>IF(Achievements!M9="A","A"," ")</f>
        <v> </v>
      </c>
      <c r="I7" s="47" t="str">
        <f>Electives!B13</f>
        <v>d.</v>
      </c>
      <c r="J7" s="47" t="str">
        <f>Electives!C13</f>
        <v>Use 12 American Indian sgns</v>
      </c>
      <c r="K7" s="41" t="str">
        <f>IF(Electives!M13="E","E"," ")</f>
        <v> </v>
      </c>
      <c r="M7" s="47" t="str">
        <f>Electives!B105</f>
        <v>d.</v>
      </c>
      <c r="N7" s="47" t="str">
        <f>Electives!C105</f>
        <v>Define rabid and tell what to do</v>
      </c>
      <c r="O7" s="41" t="str">
        <f>IF(Electives!M105="E","E"," ")</f>
        <v> </v>
      </c>
    </row>
    <row r="8" spans="1:15" ht="12.75">
      <c r="A8" s="60"/>
      <c r="B8" s="60"/>
      <c r="D8" s="227"/>
      <c r="E8" s="41" t="str">
        <f>Achievements!$B10</f>
        <v>e.</v>
      </c>
      <c r="F8" s="9" t="str">
        <f>Achievements!$C10</f>
        <v>Falling forward roll</v>
      </c>
      <c r="G8" s="42" t="str">
        <f>IF(Achievements!M10="A","A"," ")</f>
        <v> </v>
      </c>
      <c r="I8" s="2" t="str">
        <f>Electives!B15</f>
        <v>2. Be an Actor</v>
      </c>
      <c r="J8" s="2"/>
      <c r="M8" s="163" t="str">
        <f>Electives!B107</f>
        <v>15. Grow Something</v>
      </c>
      <c r="N8" s="163"/>
      <c r="O8" s="163"/>
    </row>
    <row r="9" spans="1:15" ht="12.75">
      <c r="A9" s="7"/>
      <c r="B9" s="7"/>
      <c r="D9" s="227"/>
      <c r="E9" s="41" t="str">
        <f>Achievements!$B11</f>
        <v>f.</v>
      </c>
      <c r="F9" s="9" t="str">
        <f>Achievements!$C11</f>
        <v>Jump high</v>
      </c>
      <c r="G9" s="42" t="str">
        <f>IF(Achievements!M11="A","A",IF(Achievements!M11="E","E"," "))</f>
        <v> </v>
      </c>
      <c r="I9" s="47" t="str">
        <f>Electives!B16</f>
        <v>a.</v>
      </c>
      <c r="J9" s="47" t="str">
        <f>Electives!C16</f>
        <v>Put on skit w/costumes</v>
      </c>
      <c r="K9" s="41" t="str">
        <f>IF(Electives!M16="E","E"," ")</f>
        <v> </v>
      </c>
      <c r="M9" s="47" t="str">
        <f>Electives!B108</f>
        <v>a.</v>
      </c>
      <c r="N9" s="47" t="str">
        <f>Electives!C108</f>
        <v>Plant and raise box garden</v>
      </c>
      <c r="O9" s="41" t="str">
        <f>IF(Electives!M108="E","E"," ")</f>
        <v> </v>
      </c>
    </row>
    <row r="10" spans="1:15" ht="12.75">
      <c r="A10" s="2" t="s">
        <v>322</v>
      </c>
      <c r="D10" s="227"/>
      <c r="E10" s="41" t="str">
        <f>Achievements!$B12</f>
        <v>g.</v>
      </c>
      <c r="F10" s="9" t="str">
        <f>Achievements!$C12</f>
        <v>Elephant walk, etc.</v>
      </c>
      <c r="G10" s="42" t="str">
        <f>IF(Achievements!M12="A","A",IF(Achievements!M12="E","E"," "))</f>
        <v> </v>
      </c>
      <c r="I10" s="47" t="str">
        <f>Electives!B17</f>
        <v>b.</v>
      </c>
      <c r="J10" s="47" t="str">
        <f>Electives!C17</f>
        <v>Make scenery for a skit</v>
      </c>
      <c r="K10" s="41" t="str">
        <f>IF(Electives!M17="E","E"," ")</f>
        <v> </v>
      </c>
      <c r="M10" s="47" t="str">
        <f>Electives!B109</f>
        <v>b.</v>
      </c>
      <c r="N10" s="47" t="str">
        <f>Electives!C109</f>
        <v>Plant and raise flower bed</v>
      </c>
      <c r="O10" s="41" t="str">
        <f>IF(Electives!M109="E","E"," ")</f>
        <v> </v>
      </c>
    </row>
    <row r="11" spans="1:15" ht="12.75">
      <c r="A11" s="52" t="s">
        <v>254</v>
      </c>
      <c r="B11" s="63" t="str">
        <f>Achievements!M18</f>
        <v> </v>
      </c>
      <c r="D11" s="227"/>
      <c r="E11" s="41" t="str">
        <f>Achievements!$B13</f>
        <v>h.</v>
      </c>
      <c r="F11" s="9" t="str">
        <f>Achievements!$C13</f>
        <v>Swim 25 feet</v>
      </c>
      <c r="G11" s="42" t="str">
        <f>IF(Achievements!M13="A","A",IF(Achievements!M13="E","E"," "))</f>
        <v> </v>
      </c>
      <c r="I11" s="47" t="str">
        <f>Electives!B18</f>
        <v>c.</v>
      </c>
      <c r="J11" s="47" t="str">
        <f>Electives!C18</f>
        <v>Make sound effects for a skit</v>
      </c>
      <c r="K11" s="41" t="str">
        <f>IF(Electives!M18="E","E"," ")</f>
        <v> </v>
      </c>
      <c r="M11" s="47" t="str">
        <f>Electives!B110</f>
        <v>c.</v>
      </c>
      <c r="N11" s="47" t="str">
        <f>Electives!C110</f>
        <v>Grow a plant indoors</v>
      </c>
      <c r="O11" s="41" t="str">
        <f>IF(Electives!M110="E","E"," ")</f>
        <v> </v>
      </c>
    </row>
    <row r="12" spans="1:15" ht="12.75">
      <c r="A12" s="53" t="s">
        <v>255</v>
      </c>
      <c r="B12" s="63" t="str">
        <f>Achievements!M27</f>
        <v> </v>
      </c>
      <c r="D12" s="227"/>
      <c r="E12" s="41" t="str">
        <f>Achievements!$B14</f>
        <v>i.</v>
      </c>
      <c r="F12" s="9" t="str">
        <f>Achievements!$C14</f>
        <v>Tread water</v>
      </c>
      <c r="G12" s="42" t="str">
        <f>IF(Achievements!M14="A","A",IF(Achievements!M14="E","E"," "))</f>
        <v> </v>
      </c>
      <c r="I12" s="47" t="str">
        <f>Electives!B19</f>
        <v>d.</v>
      </c>
      <c r="J12" s="47" t="str">
        <f>Electives!C19</f>
        <v>Be the announcer for a skit</v>
      </c>
      <c r="K12" s="41" t="str">
        <f>IF(Electives!M19="E","E"," ")</f>
        <v> </v>
      </c>
      <c r="M12" s="47" t="str">
        <f>Electives!B111</f>
        <v>d.</v>
      </c>
      <c r="N12" s="47" t="str">
        <f>Electives!C111</f>
        <v>Plant &amp; raise vegetables</v>
      </c>
      <c r="O12" s="41" t="str">
        <f>IF(Electives!M111="E","E"," ")</f>
        <v> </v>
      </c>
    </row>
    <row r="13" spans="1:15" ht="12.75">
      <c r="A13" s="53" t="s">
        <v>256</v>
      </c>
      <c r="B13" s="63" t="str">
        <f>Achievements!M32</f>
        <v> </v>
      </c>
      <c r="D13" s="227"/>
      <c r="E13" s="41" t="str">
        <f>Achievements!$B15</f>
        <v>j.</v>
      </c>
      <c r="F13" s="9" t="str">
        <f>Achievements!$C15</f>
        <v>Basketball passes</v>
      </c>
      <c r="G13" s="42" t="str">
        <f>IF(Achievements!M15="A","A",IF(Achievements!M15="E","E"," "))</f>
        <v> </v>
      </c>
      <c r="I13" s="47" t="str">
        <f>Electives!B20</f>
        <v>e.</v>
      </c>
      <c r="J13" s="47" t="str">
        <f>Electives!C20</f>
        <v>Make paper sack mask for skit</v>
      </c>
      <c r="K13" s="41" t="str">
        <f>IF(Electives!M20="E","E"," ")</f>
        <v> </v>
      </c>
      <c r="M13" s="47" t="str">
        <f>Electives!B112</f>
        <v>e.</v>
      </c>
      <c r="N13" s="47" t="str">
        <f>Electives!C112</f>
        <v>Visit botanical garden in area</v>
      </c>
      <c r="O13" s="41" t="str">
        <f>IF(Electives!M112="E","E"," ")</f>
        <v> </v>
      </c>
    </row>
    <row r="14" spans="1:15" ht="12.75">
      <c r="A14" s="53" t="s">
        <v>263</v>
      </c>
      <c r="B14" s="63" t="str">
        <f>Achievements!M40</f>
        <v> </v>
      </c>
      <c r="D14" s="227"/>
      <c r="E14" s="41" t="str">
        <f>Achievements!$B16</f>
        <v>k.</v>
      </c>
      <c r="F14" s="9" t="str">
        <f>Achievements!$C16</f>
        <v>Frog stand</v>
      </c>
      <c r="G14" s="42" t="str">
        <f>IF(Achievements!M16="A","A",IF(Achievements!M16="E","E"," "))</f>
        <v> </v>
      </c>
      <c r="I14" s="2" t="str">
        <f>Electives!B22</f>
        <v>3. Make it Yourself</v>
      </c>
      <c r="J14" s="2"/>
      <c r="M14" s="163" t="str">
        <f>Electives!B114</f>
        <v>16. Family Alert</v>
      </c>
      <c r="N14" s="163"/>
      <c r="O14" s="163"/>
    </row>
    <row r="15" spans="1:15" ht="12.75">
      <c r="A15" s="53" t="s">
        <v>264</v>
      </c>
      <c r="B15" s="63" t="str">
        <f>Achievements!M47</f>
        <v> </v>
      </c>
      <c r="D15" s="227"/>
      <c r="E15" s="41" t="str">
        <f>Achievements!$B17</f>
        <v>l.</v>
      </c>
      <c r="F15" s="9" t="str">
        <f>Achievements!$C17</f>
        <v>Run or Jog 5 min</v>
      </c>
      <c r="G15" s="42" t="str">
        <f>IF(Achievements!M17="A","A",IF(Achievements!M17="E","E"," "))</f>
        <v> </v>
      </c>
      <c r="I15" s="47" t="str">
        <f>Electives!B23</f>
        <v>a.</v>
      </c>
      <c r="J15" s="47" t="str">
        <f>Electives!C23</f>
        <v>Make something useful</v>
      </c>
      <c r="K15" s="41" t="str">
        <f>IF(Electives!M23="E","E"," ")</f>
        <v> </v>
      </c>
      <c r="M15" s="47" t="str">
        <f>Electives!B115</f>
        <v>a.</v>
      </c>
      <c r="N15" s="47" t="str">
        <f>Electives!C115</f>
        <v>Family talk about emergencies</v>
      </c>
      <c r="O15" s="41" t="str">
        <f>IF(Electives!M115="E","E"," ")</f>
        <v> </v>
      </c>
    </row>
    <row r="16" spans="1:15" ht="12.75">
      <c r="A16" s="53" t="s">
        <v>257</v>
      </c>
      <c r="B16" s="63" t="str">
        <f>Achievements!M54</f>
        <v> </v>
      </c>
      <c r="D16" s="233" t="str">
        <f>Achievements!$B19</f>
        <v>2. Your Flag</v>
      </c>
      <c r="E16" s="233"/>
      <c r="F16" s="233"/>
      <c r="G16" s="233"/>
      <c r="I16" s="47" t="str">
        <f>Electives!B24</f>
        <v>b.</v>
      </c>
      <c r="J16" s="47" t="str">
        <f>Electives!C24</f>
        <v>Stretch your hand</v>
      </c>
      <c r="K16" s="41" t="str">
        <f>IF(Electives!M24="E","E"," ")</f>
        <v> </v>
      </c>
      <c r="M16" s="47" t="str">
        <f>Electives!B116</f>
        <v>b.</v>
      </c>
      <c r="N16" s="47" t="str">
        <f>Electives!C116</f>
        <v>Safe water - purify water</v>
      </c>
      <c r="O16" s="41" t="str">
        <f>IF(Electives!M116="E","E"," ")</f>
        <v> </v>
      </c>
    </row>
    <row r="17" spans="1:15" ht="12.75">
      <c r="A17" s="53" t="s">
        <v>258</v>
      </c>
      <c r="B17" s="63" t="str">
        <f>Achievements!M64</f>
        <v> </v>
      </c>
      <c r="D17" s="227" t="s">
        <v>316</v>
      </c>
      <c r="E17" s="41" t="str">
        <f>Achievements!$B20</f>
        <v>a.</v>
      </c>
      <c r="F17" s="9" t="str">
        <f>Achievements!$C20</f>
        <v>Pledge of allegiance</v>
      </c>
      <c r="G17" s="42" t="str">
        <f>IF(Achievements!M20="A","A"," ")</f>
        <v> </v>
      </c>
      <c r="I17" s="47" t="str">
        <f>Electives!B25</f>
        <v>c.</v>
      </c>
      <c r="J17" s="47" t="str">
        <f>Electives!C25</f>
        <v>Make a bench fork</v>
      </c>
      <c r="K17" s="41" t="str">
        <f>IF(Electives!M25="E","E"," ")</f>
        <v> </v>
      </c>
      <c r="M17" s="48" t="str">
        <f>Electives!B117</f>
        <v>c.</v>
      </c>
      <c r="N17" s="48" t="str">
        <f>Electives!C117</f>
        <v>First aid supplies &amp; kit</v>
      </c>
      <c r="O17" s="41" t="str">
        <f>IF(Electives!M117="E","E"," ")</f>
        <v> </v>
      </c>
    </row>
    <row r="18" spans="1:15" ht="12.75">
      <c r="A18" s="53" t="s">
        <v>259</v>
      </c>
      <c r="B18" s="63" t="str">
        <f>Achievements!M71</f>
        <v> </v>
      </c>
      <c r="D18" s="227"/>
      <c r="E18" s="41" t="str">
        <f>Achievements!$B21</f>
        <v>b.</v>
      </c>
      <c r="F18" s="9" t="str">
        <f>Achievements!$C21</f>
        <v>Lead flag ceremony</v>
      </c>
      <c r="G18" s="42" t="str">
        <f>IF(Achievements!M21="A","A"," ")</f>
        <v> </v>
      </c>
      <c r="I18" s="47" t="str">
        <f>Electives!B26</f>
        <v>d.</v>
      </c>
      <c r="J18" s="47" t="str">
        <f>Electives!C26</f>
        <v>Make a door stop</v>
      </c>
      <c r="K18" s="41" t="str">
        <f>IF(Electives!M26="E","E"," ")</f>
        <v> </v>
      </c>
      <c r="M18" s="163" t="str">
        <f>Electives!B119</f>
        <v>17. Tie It Right</v>
      </c>
      <c r="N18" s="163"/>
      <c r="O18" s="163"/>
    </row>
    <row r="19" spans="1:15" ht="12.75">
      <c r="A19" s="53" t="s">
        <v>265</v>
      </c>
      <c r="B19" s="63" t="str">
        <f>Achievements!M80</f>
        <v> </v>
      </c>
      <c r="D19" s="227"/>
      <c r="E19" s="41" t="str">
        <f>Achievements!$B22</f>
        <v>c.</v>
      </c>
      <c r="F19" s="9" t="str">
        <f>Achievements!$C22</f>
        <v>Respect and care for flag</v>
      </c>
      <c r="G19" s="42" t="str">
        <f>IF(Achievements!M22="A","A"," ")</f>
        <v> </v>
      </c>
      <c r="I19" s="47" t="str">
        <f>Electives!B27</f>
        <v>e.</v>
      </c>
      <c r="J19" s="47" t="str">
        <f>Electives!C27</f>
        <v>Make something else</v>
      </c>
      <c r="K19" s="41" t="str">
        <f>IF(Electives!M27="E","E"," ")</f>
        <v> </v>
      </c>
      <c r="M19" s="47" t="str">
        <f>Electives!B120</f>
        <v>a.</v>
      </c>
      <c r="N19" s="47" t="str">
        <f>Electives!C120</f>
        <v>Overhand knot &amp; square knot</v>
      </c>
      <c r="O19" s="41" t="str">
        <f>IF(Electives!M120="E","E"," ")</f>
        <v> </v>
      </c>
    </row>
    <row r="20" spans="1:15" ht="12.75">
      <c r="A20" s="53" t="s">
        <v>260</v>
      </c>
      <c r="B20" s="63" t="str">
        <f>Achievements!M91</f>
        <v> </v>
      </c>
      <c r="D20" s="227"/>
      <c r="E20" s="41" t="str">
        <f>Achievements!$B23</f>
        <v>d.</v>
      </c>
      <c r="F20" s="9" t="str">
        <f>Achievements!$C23</f>
        <v>State Flag</v>
      </c>
      <c r="G20" s="42" t="str">
        <f>IF(Achievements!M23="A","A"," ")</f>
        <v> </v>
      </c>
      <c r="I20" s="2" t="str">
        <f>Electives!B29</f>
        <v>4. Play a Game</v>
      </c>
      <c r="J20" s="2"/>
      <c r="M20" s="47" t="str">
        <f>Electives!B121</f>
        <v>b.</v>
      </c>
      <c r="N20" s="47" t="str">
        <f>Electives!C121</f>
        <v>Tie shoelaces</v>
      </c>
      <c r="O20" s="41" t="str">
        <f>IF(Electives!M121="E","E"," ")</f>
        <v> </v>
      </c>
    </row>
    <row r="21" spans="1:15" ht="12.75">
      <c r="A21" s="53" t="s">
        <v>261</v>
      </c>
      <c r="B21" s="63" t="str">
        <f>Achievements!M99</f>
        <v> </v>
      </c>
      <c r="D21" s="227"/>
      <c r="E21" s="41" t="str">
        <f>Achievements!$B24</f>
        <v>e.</v>
      </c>
      <c r="F21" s="9" t="str">
        <f>Achievements!$C24</f>
        <v>Raise flag</v>
      </c>
      <c r="G21" s="42" t="str">
        <f>IF(Achievements!M24="A","A"," ")</f>
        <v> </v>
      </c>
      <c r="I21" s="47" t="str">
        <f>Electives!B30</f>
        <v>a.</v>
      </c>
      <c r="J21" s="47" t="str">
        <f>Electives!C30</f>
        <v>Play pie-tin washer toss</v>
      </c>
      <c r="K21" s="41" t="str">
        <f>IF(Electives!M30="E","E"," ")</f>
        <v> </v>
      </c>
      <c r="M21" s="47" t="str">
        <f>Electives!B122</f>
        <v>c.</v>
      </c>
      <c r="N21" s="47" t="str">
        <f>Electives!C122</f>
        <v>Wrap and tie a package</v>
      </c>
      <c r="O21" s="41" t="str">
        <f>IF(Electives!M122="E","E"," ")</f>
        <v> </v>
      </c>
    </row>
    <row r="22" spans="1:15" ht="12.75">
      <c r="A22" s="53" t="s">
        <v>262</v>
      </c>
      <c r="B22" s="64" t="str">
        <f>Achievements!M114</f>
        <v> </v>
      </c>
      <c r="D22" s="227"/>
      <c r="E22" s="41" t="str">
        <f>Achievements!$B25</f>
        <v>f.</v>
      </c>
      <c r="F22" s="9" t="str">
        <f>Achievements!$C25</f>
        <v>Outdoor flag ceremony</v>
      </c>
      <c r="G22" s="42" t="str">
        <f>IF(Achievements!M25="A","A"," ")</f>
        <v> </v>
      </c>
      <c r="I22" s="47" t="str">
        <f>Electives!B31</f>
        <v>b.</v>
      </c>
      <c r="J22" s="47" t="str">
        <f>Electives!C31</f>
        <v>Play marble sharpshooter</v>
      </c>
      <c r="K22" s="41" t="str">
        <f>IF(Electives!M31="E","E"," ")</f>
        <v> </v>
      </c>
      <c r="M22" s="47" t="str">
        <f>Electives!B123</f>
        <v>d.</v>
      </c>
      <c r="N22" s="47" t="str">
        <f>Electives!C123</f>
        <v>Tie a stack of newspapers</v>
      </c>
      <c r="O22" s="41" t="str">
        <f>IF(Electives!M123="E","E"," ")</f>
        <v> </v>
      </c>
    </row>
    <row r="23" spans="1:15" ht="12.75">
      <c r="A23" s="54" t="s">
        <v>330</v>
      </c>
      <c r="B23" s="63" t="str">
        <f>IF(Electives!M8&gt;0,Electives!M8," ")</f>
        <v> </v>
      </c>
      <c r="D23" s="227"/>
      <c r="E23" s="41" t="str">
        <f>Achievements!$B26</f>
        <v>g.</v>
      </c>
      <c r="F23" s="9" t="str">
        <f>Achievements!$C26</f>
        <v>Fold US Flag</v>
      </c>
      <c r="G23" s="42" t="str">
        <f>IF(Achievements!M26="A","A"," ")</f>
        <v> </v>
      </c>
      <c r="I23" s="47" t="str">
        <f>Electives!B32</f>
        <v>c.</v>
      </c>
      <c r="J23" s="47" t="str">
        <f>Electives!C32</f>
        <v>Play ring toss</v>
      </c>
      <c r="K23" s="41" t="str">
        <f>IF(Electives!M32="E","E"," ")</f>
        <v> </v>
      </c>
      <c r="M23" s="47" t="str">
        <f>Electives!B124</f>
        <v>e.</v>
      </c>
      <c r="N23" s="47" t="str">
        <f>Electives!C124</f>
        <v>Tie two cords with overhand</v>
      </c>
      <c r="O23" s="41" t="str">
        <f>IF(Electives!M124="E","E"," ")</f>
        <v> </v>
      </c>
    </row>
    <row r="24" spans="4:15" ht="12.75">
      <c r="D24" s="44" t="str">
        <f>Achievements!$B28</f>
        <v>3. Keep Your Body Healthy</v>
      </c>
      <c r="E24" s="44"/>
      <c r="F24" s="44"/>
      <c r="G24" s="44"/>
      <c r="I24" s="47" t="str">
        <f>Electives!B33</f>
        <v>d.</v>
      </c>
      <c r="J24" s="47" t="str">
        <f>Electives!C33</f>
        <v>Play beanbag toss</v>
      </c>
      <c r="K24" s="41" t="str">
        <f>IF(Electives!M33="E","E"," ")</f>
        <v> </v>
      </c>
      <c r="M24" s="47" t="str">
        <f>Electives!B125</f>
        <v>f.</v>
      </c>
      <c r="N24" s="47" t="str">
        <f>Electives!C125</f>
        <v>Tie a necktie</v>
      </c>
      <c r="O24" s="41" t="str">
        <f>IF(Electives!M125="E","E"," ")</f>
        <v> </v>
      </c>
    </row>
    <row r="25" spans="4:15" ht="12.75" customHeight="1">
      <c r="D25" s="224" t="s">
        <v>316</v>
      </c>
      <c r="E25" s="41" t="str">
        <f>Achievements!$B29</f>
        <v>a.</v>
      </c>
      <c r="F25" s="9" t="str">
        <f>Achievements!$C29</f>
        <v>Track health habits</v>
      </c>
      <c r="G25" s="42" t="str">
        <f>IF(Achievements!M29="A","A"," ")</f>
        <v> </v>
      </c>
      <c r="I25" s="47" t="str">
        <f>Electives!B34</f>
        <v>e.</v>
      </c>
      <c r="J25" s="47" t="str">
        <f>Electives!C34</f>
        <v>Play a game of marbles</v>
      </c>
      <c r="K25" s="41" t="str">
        <f>IF(Electives!M34="E","E"," ")</f>
        <v> </v>
      </c>
      <c r="M25" s="47" t="str">
        <f>Electives!B126</f>
        <v>g.</v>
      </c>
      <c r="N25" s="47" t="str">
        <f>Electives!C126</f>
        <v>Wrap ends of a rope with tape</v>
      </c>
      <c r="O25" s="41" t="str">
        <f>IF(Electives!M126="E","E"," ")</f>
        <v> </v>
      </c>
    </row>
    <row r="26" spans="1:15" ht="12.75" customHeight="1">
      <c r="A26" s="57" t="s">
        <v>321</v>
      </c>
      <c r="B26" s="4"/>
      <c r="D26" s="225"/>
      <c r="E26" s="41" t="str">
        <f>Achievements!$B30</f>
        <v>b.</v>
      </c>
      <c r="F26" s="9" t="str">
        <f>Achievements!$C30</f>
        <v>Stop spread of colds</v>
      </c>
      <c r="G26" s="42" t="str">
        <f>IF(Achievements!M30="A","A"," ")</f>
        <v> </v>
      </c>
      <c r="I26" s="47" t="str">
        <f>Electives!B35</f>
        <v>f.</v>
      </c>
      <c r="J26" s="47" t="str">
        <f>Electives!C35</f>
        <v>Play large group game</v>
      </c>
      <c r="K26" s="41" t="str">
        <f>IF(Electives!M35="E","E"," ")</f>
        <v> </v>
      </c>
      <c r="M26" s="11" t="str">
        <f>Electives!B128</f>
        <v>18. Outdoor Adventure</v>
      </c>
      <c r="N26" s="11"/>
      <c r="O26" s="11"/>
    </row>
    <row r="27" spans="1:15" ht="12.75">
      <c r="A27" s="55" t="str">
        <f>Electives!B9</f>
        <v>1. It's a Secret</v>
      </c>
      <c r="B27" s="41" t="str">
        <f>IF(Electives!M14&gt;0,Electives!M14," ")</f>
        <v> </v>
      </c>
      <c r="D27" s="226"/>
      <c r="E27" s="41" t="str">
        <f>Achievements!$B31</f>
        <v>c.</v>
      </c>
      <c r="F27" s="9" t="str">
        <f>Achievements!$C31</f>
        <v>Cut on your finger</v>
      </c>
      <c r="G27" s="42" t="str">
        <f>IF(Achievements!M31="A","A"," ")</f>
        <v> </v>
      </c>
      <c r="I27" s="2" t="str">
        <f>Electives!B37</f>
        <v>5. Spare Time Fun</v>
      </c>
      <c r="J27" s="39"/>
      <c r="M27" s="47" t="str">
        <f>Electives!B129</f>
        <v>a.</v>
      </c>
      <c r="N27" s="47" t="str">
        <f>Electives!C129</f>
        <v>Plan &amp; hold family or den picnic</v>
      </c>
      <c r="O27" s="41" t="str">
        <f>IF(Electives!M129="E","E"," ")</f>
        <v> </v>
      </c>
    </row>
    <row r="28" spans="1:15" ht="12.75">
      <c r="A28" s="8" t="str">
        <f>Electives!B15</f>
        <v>2. Be an Actor</v>
      </c>
      <c r="B28" s="41" t="str">
        <f>IF(Electives!M21&gt;0,Electives!M21," ")</f>
        <v> </v>
      </c>
      <c r="D28" s="44" t="str">
        <f>Achievements!$B33</f>
        <v>4. Know Your Home and Community</v>
      </c>
      <c r="E28" s="44"/>
      <c r="F28" s="44"/>
      <c r="G28" s="44"/>
      <c r="I28" s="47" t="str">
        <f>Electives!B38</f>
        <v>a.</v>
      </c>
      <c r="J28" s="47" t="str">
        <f>Electives!C38</f>
        <v>Kite flying safety rules</v>
      </c>
      <c r="K28" s="41" t="str">
        <f>IF(Electives!M38="E","E"," ")</f>
        <v> </v>
      </c>
      <c r="M28" s="47" t="str">
        <f>Electives!B130</f>
        <v>b.</v>
      </c>
      <c r="N28" s="47" t="str">
        <f>Electives!C130</f>
        <v>Plan &amp; run family or den outing</v>
      </c>
      <c r="O28" s="41" t="str">
        <f>IF(Electives!M130="E","E"," ")</f>
        <v> </v>
      </c>
    </row>
    <row r="29" spans="1:15" ht="12.75" customHeight="1">
      <c r="A29" s="8" t="str">
        <f>Electives!B22</f>
        <v>3. Make it Yourself</v>
      </c>
      <c r="B29" s="65" t="str">
        <f>IF(Electives!M28&gt;0,Electives!M28," ")</f>
        <v> </v>
      </c>
      <c r="D29" s="224" t="s">
        <v>316</v>
      </c>
      <c r="E29" s="42" t="str">
        <f>Achievements!$B34</f>
        <v>a.</v>
      </c>
      <c r="F29" s="43" t="str">
        <f>Achievements!$C34</f>
        <v>Emergency Numbers</v>
      </c>
      <c r="G29" s="42" t="str">
        <f>IF(Achievements!M34="A","A"," ")</f>
        <v> </v>
      </c>
      <c r="I29" s="47" t="str">
        <f>Electives!B39</f>
        <v>b.</v>
      </c>
      <c r="J29" s="47" t="str">
        <f>Electives!C39</f>
        <v>Make &amp; fly a paper bag kite</v>
      </c>
      <c r="K29" s="41" t="str">
        <f>IF(Electives!M39="E","E"," ")</f>
        <v> </v>
      </c>
      <c r="M29" s="47" t="str">
        <f>Electives!B131</f>
        <v>c.</v>
      </c>
      <c r="N29" s="47" t="str">
        <f>Electives!C131</f>
        <v>Play &amp; lay a treasure hunt</v>
      </c>
      <c r="O29" s="41" t="str">
        <f>IF(Electives!M131="E","E"," ")</f>
        <v> </v>
      </c>
    </row>
    <row r="30" spans="1:15" ht="12.75" customHeight="1">
      <c r="A30" s="8" t="str">
        <f>Electives!B29</f>
        <v>4. Play a Game</v>
      </c>
      <c r="B30" s="41" t="str">
        <f>IF(Electives!M36&gt;0,Electives!M36," ")</f>
        <v> </v>
      </c>
      <c r="D30" s="225"/>
      <c r="E30" s="41" t="str">
        <f>Achievements!$B35</f>
        <v>b.</v>
      </c>
      <c r="F30" s="9" t="str">
        <f>Achievements!$C35</f>
        <v>Stranger at door</v>
      </c>
      <c r="G30" s="42" t="str">
        <f>IF(Achievements!M35="A","A"," ")</f>
        <v> </v>
      </c>
      <c r="I30" s="47" t="str">
        <f>Electives!B40</f>
        <v>c.</v>
      </c>
      <c r="J30" s="47" t="str">
        <f>Electives!C40</f>
        <v>Make &amp; fly a two-stick kite</v>
      </c>
      <c r="K30" s="41" t="str">
        <f>IF(Electives!M40="E","E"," ")</f>
        <v> </v>
      </c>
      <c r="M30" s="47" t="str">
        <f>Electives!B132</f>
        <v>d.</v>
      </c>
      <c r="N30" s="47" t="str">
        <f>Electives!C132</f>
        <v>Plan &amp; lay out obstacle race</v>
      </c>
      <c r="O30" s="41" t="str">
        <f>IF(Electives!M132="E","E"," ")</f>
        <v> </v>
      </c>
    </row>
    <row r="31" spans="1:15" ht="12.75">
      <c r="A31" s="8" t="str">
        <f>Electives!B37</f>
        <v>5. Spare Time Fun</v>
      </c>
      <c r="B31" s="41" t="str">
        <f>IF(Electives!M47&gt;0,Electives!M47," ")</f>
        <v> </v>
      </c>
      <c r="D31" s="225"/>
      <c r="E31" s="41" t="str">
        <f>Achievements!$B36</f>
        <v>c.</v>
      </c>
      <c r="F31" s="9" t="str">
        <f>Achievements!$C36</f>
        <v>Phone etiquette</v>
      </c>
      <c r="G31" s="42" t="str">
        <f>IF(Achievements!M36="A","A"," ")</f>
        <v> </v>
      </c>
      <c r="I31" s="47" t="str">
        <f>Electives!B41</f>
        <v>d.</v>
      </c>
      <c r="J31" s="47" t="str">
        <f>Electives!C41</f>
        <v>Make &amp; fly a three-stick kite</v>
      </c>
      <c r="K31" s="41" t="str">
        <f>IF(Electives!M41="E","E"," ")</f>
        <v> </v>
      </c>
      <c r="M31" s="47" t="str">
        <f>Electives!B133</f>
        <v>e.</v>
      </c>
      <c r="N31" s="47" t="str">
        <f>Electives!C133</f>
        <v>Plan &amp; lay out adventure trail</v>
      </c>
      <c r="O31" s="41" t="str">
        <f>IF(Electives!M133="E","E"," ")</f>
        <v> </v>
      </c>
    </row>
    <row r="32" spans="1:15" ht="12.75">
      <c r="A32" s="8" t="str">
        <f>Electives!B48</f>
        <v>6. Books, Books, Books</v>
      </c>
      <c r="B32" s="41" t="str">
        <f>IF(Electives!M52&gt;0,Electives!M52," ")</f>
        <v> </v>
      </c>
      <c r="D32" s="225"/>
      <c r="E32" s="41" t="str">
        <f>Achievements!$B37</f>
        <v>d.</v>
      </c>
      <c r="F32" s="9" t="str">
        <f>Achievements!$C37</f>
        <v>Leaving home rules</v>
      </c>
      <c r="G32" s="42" t="str">
        <f>IF(Achievements!M37="A","A"," ")</f>
        <v> </v>
      </c>
      <c r="I32" s="47" t="str">
        <f>Electives!B42</f>
        <v>e.</v>
      </c>
      <c r="J32" s="47" t="str">
        <f>Electives!C42</f>
        <v>Make and use a kite reel</v>
      </c>
      <c r="K32" s="41" t="str">
        <f>IF(Electives!M42="E","E"," ")</f>
        <v> </v>
      </c>
      <c r="M32" s="47" t="str">
        <f>Electives!B134</f>
        <v>f.</v>
      </c>
      <c r="N32" s="47" t="str">
        <f>Electives!C134</f>
        <v>Two summertime pack events</v>
      </c>
      <c r="O32" s="41" t="str">
        <f>IF(Electives!M134="E","E"," ")</f>
        <v> </v>
      </c>
    </row>
    <row r="33" spans="1:15" ht="12.75">
      <c r="A33" s="8" t="str">
        <f>Electives!B53</f>
        <v>7. Foot Power</v>
      </c>
      <c r="B33" s="41" t="str">
        <f>IF(Electives!M57&gt;0,Electives!M57," ")</f>
        <v> </v>
      </c>
      <c r="D33" s="225"/>
      <c r="E33" s="41" t="str">
        <f>Achievements!$B38</f>
        <v>e.</v>
      </c>
      <c r="F33" s="9" t="str">
        <f>Achievements!$C38</f>
        <v>Household jobs and resp.</v>
      </c>
      <c r="G33" s="42" t="str">
        <f>IF(Achievements!M38="A","A"," ")</f>
        <v> </v>
      </c>
      <c r="I33" s="47" t="str">
        <f>Electives!B43</f>
        <v>f.</v>
      </c>
      <c r="J33" s="47" t="str">
        <f>Electives!C43</f>
        <v>Make rubber-band boat</v>
      </c>
      <c r="K33" s="41" t="str">
        <f>IF(Electives!M43="E","E"," ")</f>
        <v> </v>
      </c>
      <c r="M33" s="47" t="str">
        <f>Electives!B135</f>
        <v>g.</v>
      </c>
      <c r="N33" s="47" t="str">
        <f>Electives!C135</f>
        <v>Point out poisonous plants</v>
      </c>
      <c r="O33" s="41" t="str">
        <f>IF(Electives!M135="E","E"," ")</f>
        <v> </v>
      </c>
    </row>
    <row r="34" spans="1:15" ht="12.75">
      <c r="A34" s="8" t="str">
        <f>Electives!B58</f>
        <v>8. Machine Power</v>
      </c>
      <c r="B34" s="41" t="str">
        <f>IF(Electives!M63&gt;0,Electives!M63," ")</f>
        <v> </v>
      </c>
      <c r="D34" s="226"/>
      <c r="E34" s="41" t="str">
        <f>Achievements!$B39</f>
        <v>f.</v>
      </c>
      <c r="F34" s="9" t="str">
        <f>Achievements!$C39</f>
        <v>Visit important place</v>
      </c>
      <c r="G34" s="42" t="str">
        <f>IF(Achievements!M39="A","A"," ")</f>
        <v> </v>
      </c>
      <c r="I34" s="47" t="str">
        <f>Electives!B44</f>
        <v>g.</v>
      </c>
      <c r="J34" s="47" t="str">
        <f>Electives!C44</f>
        <v>Make boat, plane, train, etc.</v>
      </c>
      <c r="K34" s="41" t="str">
        <f>IF(Electives!M44="E","E"," ")</f>
        <v> </v>
      </c>
      <c r="M34" s="11" t="str">
        <f>Electives!B137</f>
        <v>19. Fishing</v>
      </c>
      <c r="N34" s="11"/>
      <c r="O34" s="11"/>
    </row>
    <row r="35" spans="1:15" ht="12.75">
      <c r="A35" s="8" t="str">
        <f>Electives!B64</f>
        <v>9. Let's Have a Party</v>
      </c>
      <c r="B35" s="41" t="str">
        <f>IF(Electives!M68&gt;0,Electives!M68," ")</f>
        <v> </v>
      </c>
      <c r="D35" s="38" t="str">
        <f>Achievements!$B41</f>
        <v>5. Tools for Fixing and Building </v>
      </c>
      <c r="E35" s="38"/>
      <c r="F35" s="38"/>
      <c r="G35" s="38"/>
      <c r="I35" s="47" t="str">
        <f>Electives!B45</f>
        <v>h.</v>
      </c>
      <c r="J35" s="47" t="str">
        <f>Electives!C45</f>
        <v>Make boat, plane, train, etc.</v>
      </c>
      <c r="K35" s="41" t="str">
        <f>IF(Electives!M45="E","E"," ")</f>
        <v> </v>
      </c>
      <c r="M35" s="47" t="str">
        <f>Electives!B138</f>
        <v>a.</v>
      </c>
      <c r="N35" s="47" t="str">
        <f>Electives!C138</f>
        <v>Identify 5 fish</v>
      </c>
      <c r="O35" s="41" t="str">
        <f>IF(Electives!M138="E","E"," ")</f>
        <v> </v>
      </c>
    </row>
    <row r="36" spans="1:15" ht="12.75" customHeight="1">
      <c r="A36" s="8" t="str">
        <f>Electives!B69</f>
        <v>10 American Indian Lore</v>
      </c>
      <c r="B36" s="41" t="str">
        <f>IF(Electives!M76&gt;0,Electives!M76," ")</f>
        <v> </v>
      </c>
      <c r="D36" s="224" t="s">
        <v>316</v>
      </c>
      <c r="E36" s="41" t="str">
        <f>Achievements!$B42</f>
        <v>a.</v>
      </c>
      <c r="F36" s="9" t="str">
        <f>Achievements!$C42</f>
        <v>Name seven tools</v>
      </c>
      <c r="G36" s="41" t="str">
        <f>IF(Achievements!M42="A","A"," ")</f>
        <v> </v>
      </c>
      <c r="I36" s="47" t="str">
        <f>Electives!B46</f>
        <v>i.</v>
      </c>
      <c r="J36" s="47" t="str">
        <f>Electives!C46</f>
        <v>Make boat, plane, train, etc.</v>
      </c>
      <c r="K36" s="41" t="str">
        <f>IF(Electives!M46="E","E"," ")</f>
        <v> </v>
      </c>
      <c r="M36" s="47" t="str">
        <f>Electives!B139</f>
        <v>b.</v>
      </c>
      <c r="N36" s="47" t="str">
        <f>Electives!C139</f>
        <v>Rig a pole with line and hook</v>
      </c>
      <c r="O36" s="41" t="str">
        <f>IF(Electives!M139="E","E"," ")</f>
        <v> </v>
      </c>
    </row>
    <row r="37" spans="1:15" ht="12.75" customHeight="1">
      <c r="A37" s="8" t="str">
        <f>Electives!B77</f>
        <v>11. Sing-Along</v>
      </c>
      <c r="B37" s="41" t="str">
        <f>IF(Electives!M84&gt;0,Electives!M84," ")</f>
        <v> </v>
      </c>
      <c r="D37" s="225"/>
      <c r="E37" s="41" t="str">
        <f>Achievements!$B43</f>
        <v>b.</v>
      </c>
      <c r="F37" s="9" t="str">
        <f>Achievements!$C43</f>
        <v>Use plyers</v>
      </c>
      <c r="G37" s="41" t="str">
        <f>IF(Achievements!M43="A","A"," ")</f>
        <v> </v>
      </c>
      <c r="I37" s="2" t="str">
        <f>Electives!B48</f>
        <v>6. Books, Books, Books</v>
      </c>
      <c r="J37" s="39"/>
      <c r="M37" s="47" t="str">
        <f>Electives!B140</f>
        <v>c.</v>
      </c>
      <c r="N37" s="47" t="str">
        <f>Electives!C140</f>
        <v>Bait your hook &amp; fish</v>
      </c>
      <c r="O37" s="41" t="str">
        <f>IF(Electives!M140="E","E"," ")</f>
        <v> </v>
      </c>
    </row>
    <row r="38" spans="1:15" ht="12.75">
      <c r="A38" s="8" t="str">
        <f>Electives!B85</f>
        <v>12. Be an Artist</v>
      </c>
      <c r="B38" s="41" t="str">
        <f>IF(Electives!M92&gt;0,Electives!M92," ")</f>
        <v> </v>
      </c>
      <c r="D38" s="225"/>
      <c r="E38" s="41" t="str">
        <f>Achievements!$B44</f>
        <v>c.</v>
      </c>
      <c r="F38" s="9" t="str">
        <f>Achievements!$C44</f>
        <v>Screws and screwdrivers</v>
      </c>
      <c r="G38" s="41" t="str">
        <f>IF(Achievements!M44="A","A"," ")</f>
        <v> </v>
      </c>
      <c r="I38" s="47" t="str">
        <f>Electives!B49</f>
        <v>a.</v>
      </c>
      <c r="J38" s="47" t="str">
        <f>Electives!C49</f>
        <v>Visit library. Get library card</v>
      </c>
      <c r="K38" s="41" t="str">
        <f>IF(Electives!M49="E","E"," ")</f>
        <v> </v>
      </c>
      <c r="M38" s="47" t="str">
        <f>Electives!B141</f>
        <v>d.</v>
      </c>
      <c r="N38" s="47" t="str">
        <f>Electives!C141</f>
        <v>Know rules of safe fishing</v>
      </c>
      <c r="O38" s="41" t="str">
        <f>IF(Electives!M141="E","E"," ")</f>
        <v> </v>
      </c>
    </row>
    <row r="39" spans="1:15" ht="12.75">
      <c r="A39" s="8" t="str">
        <f>Electives!B93</f>
        <v>13. Birds</v>
      </c>
      <c r="B39" s="41" t="str">
        <f>IF(Electives!M100&gt;0,Electives!M100," ")</f>
        <v> </v>
      </c>
      <c r="D39" s="225"/>
      <c r="E39" s="41" t="str">
        <f>Achievements!$B45</f>
        <v>d.</v>
      </c>
      <c r="F39" s="9" t="str">
        <f>Achievements!$C45</f>
        <v>Use a hammer</v>
      </c>
      <c r="G39" s="41" t="str">
        <f>IF(Achievements!M45="A","A"," ")</f>
        <v> </v>
      </c>
      <c r="I39" s="47" t="str">
        <f>Electives!B50</f>
        <v>b.</v>
      </c>
      <c r="J39" s="47" t="str">
        <f>Electives!C50</f>
        <v>Choose a book and read it</v>
      </c>
      <c r="K39" s="41" t="str">
        <f>IF(Electives!M50="E","E"," ")</f>
        <v> </v>
      </c>
      <c r="M39" s="47" t="str">
        <f>Electives!B142</f>
        <v>e.</v>
      </c>
      <c r="N39" s="47" t="str">
        <f>Electives!C142</f>
        <v>Tell about fishing laws in area</v>
      </c>
      <c r="O39" s="41" t="str">
        <f>IF(Electives!M142="E","E"," ")</f>
        <v> </v>
      </c>
    </row>
    <row r="40" spans="1:15" ht="12.75">
      <c r="A40" s="8" t="str">
        <f>Electives!B101</f>
        <v>14. Pets</v>
      </c>
      <c r="B40" s="41" t="str">
        <f>IF(Electives!M106&gt;0,Electives!M106," ")</f>
        <v> </v>
      </c>
      <c r="D40" s="226"/>
      <c r="E40" s="41" t="str">
        <f>Achievements!$B46</f>
        <v>e.</v>
      </c>
      <c r="F40" s="9" t="str">
        <f>Achievements!$C46</f>
        <v>Make something useful</v>
      </c>
      <c r="G40" s="41" t="str">
        <f>IF(Achievements!M46="A","A"," ")</f>
        <v> </v>
      </c>
      <c r="I40" s="47" t="str">
        <f>Electives!B51</f>
        <v>c.</v>
      </c>
      <c r="J40" s="47" t="str">
        <f>Electives!C51</f>
        <v>Make a book cover for a book</v>
      </c>
      <c r="K40" s="41" t="str">
        <f>IF(Electives!M51="E","E"," ")</f>
        <v> </v>
      </c>
      <c r="M40" s="47" t="str">
        <f>Electives!B143</f>
        <v>f.</v>
      </c>
      <c r="N40" s="47" t="str">
        <f>Electives!C143</f>
        <v>Show how to use a rod &amp; reel</v>
      </c>
      <c r="O40" s="41" t="str">
        <f>IF(Electives!M143="E","E"," ")</f>
        <v> </v>
      </c>
    </row>
    <row r="41" spans="1:15" ht="12.75">
      <c r="A41" s="8" t="str">
        <f>Electives!B107</f>
        <v>15. Grow Something</v>
      </c>
      <c r="B41" s="41" t="str">
        <f>IF(Electives!M113&gt;0,Electives!M113," ")</f>
        <v> </v>
      </c>
      <c r="D41" s="38" t="str">
        <f>Achievements!$B48</f>
        <v>6. Start a Collection</v>
      </c>
      <c r="E41" s="38"/>
      <c r="F41" s="38"/>
      <c r="G41" s="38"/>
      <c r="I41" s="2" t="str">
        <f>Electives!B53</f>
        <v>7. Foot Power</v>
      </c>
      <c r="J41" s="39"/>
      <c r="M41" s="11" t="str">
        <f>Electives!B145</f>
        <v>20. Sports</v>
      </c>
      <c r="N41" s="11"/>
      <c r="O41" s="11"/>
    </row>
    <row r="42" spans="1:15" ht="12.75" customHeight="1">
      <c r="A42" s="8" t="str">
        <f>Electives!B114</f>
        <v>16. Family Alert</v>
      </c>
      <c r="B42" s="41" t="str">
        <f>IF(Electives!M118&gt;0,Electives!M118," ")</f>
        <v> </v>
      </c>
      <c r="D42" s="224" t="s">
        <v>316</v>
      </c>
      <c r="E42" s="45" t="str">
        <f>Achievements!$B49</f>
        <v>a.</v>
      </c>
      <c r="F42" s="9" t="str">
        <f>Achievements!$C49</f>
        <v>CC Positive Attitude - Know</v>
      </c>
      <c r="G42" s="41" t="str">
        <f>IF(Achievements!M49="A","A"," ")</f>
        <v> </v>
      </c>
      <c r="I42" s="47" t="str">
        <f>Electives!B54</f>
        <v>a.</v>
      </c>
      <c r="J42" s="47" t="str">
        <f>Electives!C54</f>
        <v>Learn to walk on stilts</v>
      </c>
      <c r="K42" s="41" t="str">
        <f>IF(Electives!M54="E","E"," ")</f>
        <v> </v>
      </c>
      <c r="M42" s="47" t="str">
        <f>Electives!B146</f>
        <v>a.</v>
      </c>
      <c r="N42" s="47" t="str">
        <f>Electives!C146</f>
        <v>Play tennis, tab.tennis, or bdm.</v>
      </c>
      <c r="O42" s="41" t="str">
        <f>IF(Electives!M146="E","E"," ")</f>
        <v> </v>
      </c>
    </row>
    <row r="43" spans="1:15" ht="12.75" customHeight="1">
      <c r="A43" s="8" t="str">
        <f>Electives!B119</f>
        <v>17. Tie It Right</v>
      </c>
      <c r="B43" s="41" t="str">
        <f>IF(Electives!M127&gt;0,Electives!M127," ")</f>
        <v> </v>
      </c>
      <c r="D43" s="225"/>
      <c r="E43" s="46"/>
      <c r="F43" s="9" t="str">
        <f>Achievements!$C50</f>
        <v>CC Positive Attitude - Commit</v>
      </c>
      <c r="G43" s="41" t="str">
        <f>IF(Achievements!M50="A","A"," ")</f>
        <v> </v>
      </c>
      <c r="I43" s="47" t="str">
        <f>Electives!B55</f>
        <v>b.</v>
      </c>
      <c r="J43" s="47" t="str">
        <f>Electives!C55</f>
        <v>Make puddle jumpers &amp; walk</v>
      </c>
      <c r="K43" s="41" t="str">
        <f>IF(Electives!M55="E","E"," ")</f>
        <v> </v>
      </c>
      <c r="M43" s="47" t="str">
        <f>Electives!B147</f>
        <v>b.</v>
      </c>
      <c r="N43" s="47" t="str">
        <f>Electives!C147</f>
        <v>Know boating safety rules</v>
      </c>
      <c r="O43" s="41" t="str">
        <f>IF(Electives!M147="E","E"," ")</f>
        <v> </v>
      </c>
    </row>
    <row r="44" spans="1:15" ht="12.75">
      <c r="A44" s="8" t="str">
        <f>Electives!B128</f>
        <v>18. Outdoor Adventure</v>
      </c>
      <c r="B44" s="41" t="str">
        <f>IF(Electives!M136&gt;0,Electives!M136," ")</f>
        <v> </v>
      </c>
      <c r="D44" s="225"/>
      <c r="E44" s="42"/>
      <c r="F44" s="9" t="str">
        <f>Achievements!$C51</f>
        <v>CC Positive Attitude - Practice</v>
      </c>
      <c r="G44" s="41" t="str">
        <f>IF(Achievements!M51="A","A"," ")</f>
        <v> </v>
      </c>
      <c r="I44" s="47" t="str">
        <f>Electives!B56</f>
        <v>c.</v>
      </c>
      <c r="J44" s="47" t="str">
        <f>Electives!C56</f>
        <v>Make foot racers and use</v>
      </c>
      <c r="K44" s="41" t="str">
        <f>IF(Electives!M56="E","E"," ")</f>
        <v> </v>
      </c>
      <c r="M44" s="47" t="str">
        <f>Electives!B148</f>
        <v>c.</v>
      </c>
      <c r="N44" s="47" t="str">
        <f>Electives!C148</f>
        <v>Earn Archery belt loop</v>
      </c>
      <c r="O44" s="41" t="str">
        <f>IF(Electives!M148="E","E"," ")</f>
        <v> </v>
      </c>
    </row>
    <row r="45" spans="1:15" ht="12.75">
      <c r="A45" s="8" t="str">
        <f>Electives!B137</f>
        <v>19. Fishing</v>
      </c>
      <c r="B45" s="41" t="str">
        <f>IF(Electives!M144&gt;0,Electives!M144," ")</f>
        <v> </v>
      </c>
      <c r="D45" s="225"/>
      <c r="E45" s="41" t="str">
        <f>Achievements!$B52</f>
        <v>b.</v>
      </c>
      <c r="F45" s="9" t="str">
        <f>Achievements!$C52</f>
        <v>Collect ten things</v>
      </c>
      <c r="G45" s="41" t="str">
        <f>IF(Achievements!M52="A","A"," ")</f>
        <v> </v>
      </c>
      <c r="I45" s="2" t="str">
        <f>Electives!B58</f>
        <v>8. Machine Power</v>
      </c>
      <c r="J45" s="39"/>
      <c r="M45" s="47" t="str">
        <f>Electives!B149</f>
        <v>d.</v>
      </c>
      <c r="N45" s="47" t="str">
        <f>Electives!C149</f>
        <v>Safety and courtesy for skiing</v>
      </c>
      <c r="O45" s="41" t="str">
        <f>IF(Electives!M149="E","E"," ")</f>
        <v> </v>
      </c>
    </row>
    <row r="46" spans="1:15" ht="12.75">
      <c r="A46" s="8" t="str">
        <f>Electives!B145</f>
        <v>20. Sports</v>
      </c>
      <c r="B46" s="41" t="str">
        <f>IF(Electives!M161&gt;0,Electives!M161," ")</f>
        <v> </v>
      </c>
      <c r="D46" s="226"/>
      <c r="E46" s="41" t="str">
        <f>Achievements!$B53</f>
        <v>c.</v>
      </c>
      <c r="F46" s="9" t="str">
        <f>Achievements!$C53</f>
        <v>Show and explain collection</v>
      </c>
      <c r="G46" s="41" t="str">
        <f>IF(Achievements!M53="A","A"," ")</f>
        <v> </v>
      </c>
      <c r="I46" s="47" t="str">
        <f>Electives!B59</f>
        <v>a.</v>
      </c>
      <c r="J46" s="47" t="str">
        <f>Electives!C59</f>
        <v>Name 10 kinds of trucks</v>
      </c>
      <c r="K46" s="41" t="str">
        <f>IF(Electives!M59="E","E"," ")</f>
        <v> </v>
      </c>
      <c r="M46" s="47" t="str">
        <f>Electives!B150</f>
        <v>e.</v>
      </c>
      <c r="N46" s="47" t="str">
        <f>Electives!C150</f>
        <v>Go ice skating</v>
      </c>
      <c r="O46" s="41" t="str">
        <f>IF(Electives!M150="E","E"," ")</f>
        <v> </v>
      </c>
    </row>
    <row r="47" spans="1:15" ht="12.75">
      <c r="A47" s="8" t="str">
        <f>Electives!B162</f>
        <v>21. Computers</v>
      </c>
      <c r="B47" s="41" t="str">
        <f>IF(Electives!M166&gt;0,Electives!M166," ")</f>
        <v> </v>
      </c>
      <c r="D47" s="38" t="str">
        <f>Achievements!$B55</f>
        <v>7. Your Living World</v>
      </c>
      <c r="E47" s="38"/>
      <c r="F47" s="38"/>
      <c r="G47" s="36"/>
      <c r="I47" s="47" t="str">
        <f>Electives!B60</f>
        <v>b.</v>
      </c>
      <c r="J47" s="47" t="str">
        <f>Electives!C60</f>
        <v>Job using wheel &amp; axle</v>
      </c>
      <c r="K47" s="41" t="str">
        <f>IF(Electives!M60="E","E"," ")</f>
        <v> </v>
      </c>
      <c r="M47" s="47" t="str">
        <f>Electives!B151</f>
        <v>f.</v>
      </c>
      <c r="N47" s="47" t="str">
        <f>Electives!C151</f>
        <v>Go roller skating</v>
      </c>
      <c r="O47" s="41" t="str">
        <f>IF(Electives!M151="E","E"," ")</f>
        <v> </v>
      </c>
    </row>
    <row r="48" spans="1:15" ht="12.75" customHeight="1">
      <c r="A48" s="8" t="str">
        <f>Electives!B167</f>
        <v>22. Say It Right</v>
      </c>
      <c r="B48" s="41" t="str">
        <f>IF(Electives!M173&gt;0,Electives!M173," ")</f>
        <v> </v>
      </c>
      <c r="D48" s="224" t="s">
        <v>316</v>
      </c>
      <c r="E48" s="45" t="str">
        <f>Achievements!$B56</f>
        <v>a.</v>
      </c>
      <c r="F48" s="9" t="str">
        <f>Achievements!$C56</f>
        <v>CC Respect - Know</v>
      </c>
      <c r="G48" s="41" t="str">
        <f>IF(Achievements!M56="A","A"," ")</f>
        <v> </v>
      </c>
      <c r="I48" s="47" t="str">
        <f>Electives!B61</f>
        <v>c.</v>
      </c>
      <c r="J48" s="47" t="str">
        <f>Electives!C61</f>
        <v>Show how to use a pulley</v>
      </c>
      <c r="K48" s="41" t="str">
        <f>IF(Electives!M61="E","E"," ")</f>
        <v> </v>
      </c>
      <c r="M48" s="47" t="str">
        <f>Electives!B152</f>
        <v>g.</v>
      </c>
      <c r="N48" s="47" t="str">
        <f>Electives!C152</f>
        <v>Go bowling</v>
      </c>
      <c r="O48" s="41" t="str">
        <f>IF(Electives!M152="E","E"," ")</f>
        <v> </v>
      </c>
    </row>
    <row r="49" spans="1:15" ht="12.75" customHeight="1">
      <c r="A49" s="56" t="str">
        <f>Electives!B174</f>
        <v>23. Let's Go Camping</v>
      </c>
      <c r="B49" s="41" t="str">
        <f>IF(Electives!M183&gt;0,Electives!M183," ")</f>
        <v> </v>
      </c>
      <c r="D49" s="225"/>
      <c r="E49" s="46"/>
      <c r="F49" s="9" t="str">
        <f>Achievements!$C57</f>
        <v>CC Respect - Commit</v>
      </c>
      <c r="G49" s="41" t="str">
        <f>IF(Achievements!M57="A","A"," ")</f>
        <v> </v>
      </c>
      <c r="I49" s="47" t="str">
        <f>Electives!B62</f>
        <v>d.</v>
      </c>
      <c r="J49" s="47" t="str">
        <f>Electives!C62</f>
        <v>Make and use a windlass</v>
      </c>
      <c r="K49" s="41" t="str">
        <f>IF(Electives!M62="E","E"," ")</f>
        <v> </v>
      </c>
      <c r="M49" s="47" t="str">
        <f>Electives!B153</f>
        <v>h.</v>
      </c>
      <c r="N49" s="47" t="str">
        <f>Electives!C153</f>
        <v>Track sprinter's start</v>
      </c>
      <c r="O49" s="41" t="str">
        <f>IF(Electives!M153="E","E"," ")</f>
        <v> </v>
      </c>
    </row>
    <row r="50" spans="4:15" ht="12.75">
      <c r="D50" s="225"/>
      <c r="E50" s="42"/>
      <c r="F50" s="9" t="str">
        <f>Achievements!$C58</f>
        <v>CC Respect - Practice</v>
      </c>
      <c r="G50" s="41" t="str">
        <f>IF(Achievements!M58="A","A"," ")</f>
        <v> </v>
      </c>
      <c r="I50" s="2" t="str">
        <f>Electives!B64</f>
        <v>9. Let's Have a Party</v>
      </c>
      <c r="J50" s="39"/>
      <c r="M50" s="47" t="str">
        <f>Electives!B154</f>
        <v>i.</v>
      </c>
      <c r="N50" s="47" t="str">
        <f>Electives!C154</f>
        <v>Standing long jump</v>
      </c>
      <c r="O50" s="41" t="str">
        <f>IF(Electives!M154="E","E"," ")</f>
        <v> </v>
      </c>
    </row>
    <row r="51" spans="4:15" ht="12.75">
      <c r="D51" s="225"/>
      <c r="E51" s="41" t="str">
        <f>Achievements!$B59</f>
        <v>b.</v>
      </c>
      <c r="F51" s="9" t="str">
        <f>Achievements!$C59</f>
        <v>Find out about polution</v>
      </c>
      <c r="G51" s="41" t="str">
        <f>IF(Achievements!M59="A","A"," ")</f>
        <v> </v>
      </c>
      <c r="I51" s="47" t="str">
        <f>Electives!B65</f>
        <v>a.</v>
      </c>
      <c r="J51" s="47" t="str">
        <f>Electives!C65</f>
        <v>Help with a home or den party</v>
      </c>
      <c r="K51" s="41" t="str">
        <f>IF(Electives!M65="E","E"," ")</f>
        <v> </v>
      </c>
      <c r="M51" s="47" t="str">
        <f>Electives!B155</f>
        <v>j.</v>
      </c>
      <c r="N51" s="47" t="str">
        <f>Electives!C155</f>
        <v>Play in a flag football game</v>
      </c>
      <c r="O51" s="41" t="str">
        <f>IF(Electives!M155="E","E"," ")</f>
        <v> </v>
      </c>
    </row>
    <row r="52" spans="4:15" ht="12.75">
      <c r="D52" s="225"/>
      <c r="E52" s="41" t="str">
        <f>Achievements!$B60</f>
        <v>c.</v>
      </c>
      <c r="F52" s="9" t="str">
        <f>Achievements!$C60</f>
        <v>Find out about recycling</v>
      </c>
      <c r="G52" s="41" t="str">
        <f>IF(Achievements!M60="A","A"," ")</f>
        <v> </v>
      </c>
      <c r="I52" s="47" t="str">
        <f>Electives!B66</f>
        <v>b.</v>
      </c>
      <c r="J52" s="47" t="str">
        <f>Electives!C66</f>
        <v>Make a gift or toy and give it</v>
      </c>
      <c r="K52" s="41" t="str">
        <f>IF(Electives!M66="E","E"," ")</f>
        <v> </v>
      </c>
      <c r="M52" s="47" t="str">
        <f>Electives!B156</f>
        <v>k.</v>
      </c>
      <c r="N52" s="47" t="str">
        <f>Electives!C156</f>
        <v>Play in a soccer game</v>
      </c>
      <c r="O52" s="41" t="str">
        <f>IF(Electives!M156="E","E"," ")</f>
        <v> </v>
      </c>
    </row>
    <row r="53" spans="4:15" ht="12.75">
      <c r="D53" s="225"/>
      <c r="E53" s="41" t="str">
        <f>Achievements!$B61</f>
        <v>d.</v>
      </c>
      <c r="F53" s="9" t="str">
        <f>Achievements!$C61</f>
        <v>Pick up litter</v>
      </c>
      <c r="G53" s="41" t="str">
        <f>IF(Achievements!M61="A","A"," ")</f>
        <v> </v>
      </c>
      <c r="I53" s="47" t="str">
        <f>Electives!B67</f>
        <v>c.</v>
      </c>
      <c r="J53" s="47" t="str">
        <f>Electives!C67</f>
        <v>Make a gift or toy and give it</v>
      </c>
      <c r="K53" s="41" t="str">
        <f>IF(Electives!M67="E","E"," ")</f>
        <v> </v>
      </c>
      <c r="M53" s="47" t="str">
        <f>Electives!B157</f>
        <v>l.</v>
      </c>
      <c r="N53" s="47" t="str">
        <f>Electives!C157</f>
        <v>Play in a baseball or softball</v>
      </c>
      <c r="O53" s="41" t="str">
        <f>IF(Electives!M157="E","E"," ")</f>
        <v> </v>
      </c>
    </row>
    <row r="54" spans="4:15" ht="12.75">
      <c r="D54" s="225"/>
      <c r="E54" s="41" t="str">
        <f>Achievements!$B62</f>
        <v>e.</v>
      </c>
      <c r="F54" s="9" t="str">
        <f>Achievements!$C62</f>
        <v>Three stories about ecology</v>
      </c>
      <c r="G54" s="41" t="str">
        <f>IF(Achievements!M62="A","A"," ")</f>
        <v> </v>
      </c>
      <c r="I54" s="2" t="str">
        <f>Electives!B69</f>
        <v>10 American Indian Lore</v>
      </c>
      <c r="J54" s="39"/>
      <c r="M54" s="47" t="str">
        <f>Electives!B158</f>
        <v>m.</v>
      </c>
      <c r="N54" s="47" t="str">
        <f>Electives!C158</f>
        <v>Play in a basketball</v>
      </c>
      <c r="O54" s="41" t="str">
        <f>IF(Electives!M158="E","E"," ")</f>
        <v> </v>
      </c>
    </row>
    <row r="55" spans="4:15" ht="12.75">
      <c r="D55" s="226"/>
      <c r="E55" s="41" t="str">
        <f>Achievements!$B63</f>
        <v>f.</v>
      </c>
      <c r="F55" s="9" t="str">
        <f>Achievements!$C63</f>
        <v>Three ways to save energy</v>
      </c>
      <c r="G55" s="41" t="str">
        <f>IF(Achievements!M63="A","A"," ")</f>
        <v> </v>
      </c>
      <c r="I55" s="47" t="str">
        <f>Electives!B70</f>
        <v>a.</v>
      </c>
      <c r="J55" s="47" t="str">
        <f>Electives!C70</f>
        <v>Read about American indians</v>
      </c>
      <c r="K55" s="41" t="str">
        <f>IF(Electives!M70="E","E"," ")</f>
        <v> </v>
      </c>
      <c r="M55" s="47" t="str">
        <f>Electives!B159</f>
        <v>n.</v>
      </c>
      <c r="N55" s="47" t="str">
        <f>Electives!C159</f>
        <v>BB-gun belt loop</v>
      </c>
      <c r="O55" s="41" t="str">
        <f>IF(Electives!M159="E","E"," ")</f>
        <v> </v>
      </c>
    </row>
    <row r="56" spans="4:15" ht="12.75">
      <c r="D56" s="38" t="str">
        <f>Achievements!$B65</f>
        <v>8. Cooking and Eating</v>
      </c>
      <c r="E56" s="38"/>
      <c r="F56" s="38"/>
      <c r="G56" s="36"/>
      <c r="I56" s="47" t="str">
        <f>Electives!B71</f>
        <v>b.</v>
      </c>
      <c r="J56" s="47" t="str">
        <f>Electives!C71</f>
        <v>Make traditional instrument</v>
      </c>
      <c r="K56" s="41" t="str">
        <f>IF(Electives!M71="E","E"," ")</f>
        <v> </v>
      </c>
      <c r="M56" s="47" t="str">
        <f>Electives!B160</f>
        <v>o.</v>
      </c>
      <c r="N56" s="47" t="str">
        <f>Electives!C160</f>
        <v>4 outdoor physical fitness act.</v>
      </c>
      <c r="O56" s="41" t="str">
        <f>IF(Electives!M160="E","E"," ")</f>
        <v> </v>
      </c>
    </row>
    <row r="57" spans="4:15" ht="12.75" customHeight="1">
      <c r="D57" s="224" t="s">
        <v>316</v>
      </c>
      <c r="E57" s="41" t="str">
        <f>Achievements!$B66</f>
        <v>a.</v>
      </c>
      <c r="F57" s="9" t="str">
        <f>Achievements!$C66</f>
        <v>Food guide pyramid</v>
      </c>
      <c r="G57" s="41" t="str">
        <f>IF(Achievements!M66="A","A"," ")</f>
        <v> </v>
      </c>
      <c r="I57" s="47" t="str">
        <f>Electives!B72</f>
        <v>c.</v>
      </c>
      <c r="J57" s="47" t="str">
        <f>Electives!C72</f>
        <v>Make traditional clothing</v>
      </c>
      <c r="K57" s="41" t="str">
        <f>IF(Electives!M72="E","E"," ")</f>
        <v> </v>
      </c>
      <c r="M57" s="11" t="str">
        <f>Electives!B162</f>
        <v>21. Computers</v>
      </c>
      <c r="N57" s="11"/>
      <c r="O57" s="11"/>
    </row>
    <row r="58" spans="4:15" ht="12.75" customHeight="1">
      <c r="D58" s="225"/>
      <c r="E58" s="41" t="str">
        <f>Achievements!$B67</f>
        <v>b.</v>
      </c>
      <c r="F58" s="9" t="str">
        <f>Achievements!$C67</f>
        <v>Plan family meals</v>
      </c>
      <c r="G58" s="41" t="str">
        <f>IF(Achievements!M67="A","A"," ")</f>
        <v> </v>
      </c>
      <c r="I58" s="47" t="str">
        <f>Electives!B73</f>
        <v>d.</v>
      </c>
      <c r="J58" s="47" t="str">
        <f>Electives!C73</f>
        <v>Make traditional item</v>
      </c>
      <c r="K58" s="41" t="str">
        <f>IF(Electives!M73="E","E"," ")</f>
        <v> </v>
      </c>
      <c r="M58" s="47" t="str">
        <f>Electives!B163</f>
        <v>a.</v>
      </c>
      <c r="N58" s="47" t="str">
        <f>Electives!C163</f>
        <v>Business w/computers</v>
      </c>
      <c r="O58" s="41" t="str">
        <f>IF(Electives!M163="E","E"," ")</f>
        <v> </v>
      </c>
    </row>
    <row r="59" spans="4:15" ht="12.75">
      <c r="D59" s="225"/>
      <c r="E59" s="41" t="str">
        <f>Achievements!$B68</f>
        <v>c.</v>
      </c>
      <c r="F59" s="9" t="str">
        <f>Achievements!$C68</f>
        <v>Fix a meal for your family</v>
      </c>
      <c r="G59" s="41" t="str">
        <f>IF(Achievements!M68="A","A"," ")</f>
        <v> </v>
      </c>
      <c r="I59" s="47" t="str">
        <f>Electives!B74</f>
        <v>e.</v>
      </c>
      <c r="J59" s="47" t="str">
        <f>Electives!C74</f>
        <v>Make a trad house model</v>
      </c>
      <c r="K59" s="41" t="str">
        <f>IF(Electives!M74="E","E"," ")</f>
        <v> </v>
      </c>
      <c r="M59" s="47" t="str">
        <f>Electives!B164</f>
        <v>b.</v>
      </c>
      <c r="N59" s="47" t="str">
        <f>Electives!C164</f>
        <v>Explain a computer program</v>
      </c>
      <c r="O59" s="41" t="str">
        <f>IF(Electives!M164="E","E"," ")</f>
        <v> </v>
      </c>
    </row>
    <row r="60" spans="4:15" ht="12.75">
      <c r="D60" s="225"/>
      <c r="E60" s="41" t="str">
        <f>Achievements!$B69</f>
        <v>d.</v>
      </c>
      <c r="F60" s="9" t="str">
        <f>Achievements!$C69</f>
        <v>Fix your own breakfast</v>
      </c>
      <c r="G60" s="41" t="str">
        <f>IF(Achievements!M69="A","A"," ")</f>
        <v> </v>
      </c>
      <c r="I60" s="47" t="str">
        <f>Electives!B75</f>
        <v>f.</v>
      </c>
      <c r="J60" s="47" t="str">
        <f>Electives!C75</f>
        <v>Learn 12 Am. Ind. pict. words</v>
      </c>
      <c r="K60" s="41" t="str">
        <f>IF(Electives!M75="E","E"," ")</f>
        <v> </v>
      </c>
      <c r="M60" s="47" t="str">
        <f>Electives!B165</f>
        <v>c.</v>
      </c>
      <c r="N60" s="47" t="str">
        <f>Electives!C165</f>
        <v>Describe mouse and CD-ROM</v>
      </c>
      <c r="O60" s="41" t="str">
        <f>IF(Electives!M165="E","E"," ")</f>
        <v> </v>
      </c>
    </row>
    <row r="61" spans="4:15" ht="12.75">
      <c r="D61" s="226"/>
      <c r="E61" s="41" t="str">
        <f>Achievements!$B70</f>
        <v>e.</v>
      </c>
      <c r="F61" s="9" t="str">
        <f>Achievements!$C70</f>
        <v>Plan and fix outdoor meal</v>
      </c>
      <c r="G61" s="41" t="str">
        <f>IF(Achievements!M70="A","A"," ")</f>
        <v> </v>
      </c>
      <c r="I61" s="2" t="str">
        <f>Electives!B77</f>
        <v>11. Sing-Along</v>
      </c>
      <c r="J61" s="39"/>
      <c r="M61" s="11" t="str">
        <f>Electives!B167</f>
        <v>22. Say It Right</v>
      </c>
      <c r="N61" s="11"/>
      <c r="O61" s="11"/>
    </row>
    <row r="62" spans="4:15" ht="12.75">
      <c r="D62" s="38" t="str">
        <f>Achievements!$B72</f>
        <v>9. Be Safe at home and On the Street</v>
      </c>
      <c r="E62" s="38"/>
      <c r="F62" s="38"/>
      <c r="G62" s="36"/>
      <c r="I62" s="47" t="str">
        <f>Electives!B78</f>
        <v>a.</v>
      </c>
      <c r="J62" s="47" t="str">
        <f>Electives!C78</f>
        <v>Learn &amp; sing America</v>
      </c>
      <c r="K62" s="41" t="str">
        <f>IF(Electives!M78="E","E"," ")</f>
        <v> </v>
      </c>
      <c r="M62" s="47" t="str">
        <f>Electives!B168</f>
        <v>a.</v>
      </c>
      <c r="N62" s="47" t="str">
        <f>Electives!C168</f>
        <v>Say "hello" in other language</v>
      </c>
      <c r="O62" s="41" t="str">
        <f>IF(Electives!M168="E","E"," ")</f>
        <v> </v>
      </c>
    </row>
    <row r="63" spans="4:15" ht="12.75" customHeight="1">
      <c r="D63" s="224" t="s">
        <v>316</v>
      </c>
      <c r="E63" s="45" t="str">
        <f>Achievements!$B73</f>
        <v>a.</v>
      </c>
      <c r="F63" s="9" t="str">
        <f>Achievements!$C73</f>
        <v>CC Responsibility - Know</v>
      </c>
      <c r="G63" s="41" t="str">
        <f>IF(Achievements!M73="A","A"," ")</f>
        <v> </v>
      </c>
      <c r="I63" s="47" t="str">
        <f>Electives!B79</f>
        <v>b.</v>
      </c>
      <c r="J63" s="47" t="str">
        <f>Electives!C79</f>
        <v>Learn &amp; sing national anthem</v>
      </c>
      <c r="K63" s="41" t="str">
        <f>IF(Electives!M79="E","E"," ")</f>
        <v> </v>
      </c>
      <c r="M63" s="47" t="str">
        <f>Electives!B169</f>
        <v>b.</v>
      </c>
      <c r="N63" s="47" t="str">
        <f>Electives!C169</f>
        <v>Count to 10 in other language</v>
      </c>
      <c r="O63" s="41" t="str">
        <f>IF(Electives!M169="E","E"," ")</f>
        <v> </v>
      </c>
    </row>
    <row r="64" spans="4:15" ht="12.75" customHeight="1">
      <c r="D64" s="225"/>
      <c r="E64" s="46"/>
      <c r="F64" s="9" t="str">
        <f>Achievements!$C74</f>
        <v>CC Responsibility - Commit</v>
      </c>
      <c r="G64" s="41" t="str">
        <f>IF(Achievements!M74="A","A"," ")</f>
        <v> </v>
      </c>
      <c r="I64" s="47" t="str">
        <f>Electives!B80</f>
        <v>c.</v>
      </c>
      <c r="J64" s="47" t="str">
        <f>Electives!C80</f>
        <v>Learn &amp; sing three cub songs</v>
      </c>
      <c r="K64" s="41" t="str">
        <f>IF(Electives!M80="E","E"," ")</f>
        <v> </v>
      </c>
      <c r="M64" s="47" t="str">
        <f>Electives!B170</f>
        <v>c.</v>
      </c>
      <c r="N64" s="47" t="str">
        <f>Electives!C170</f>
        <v>Tell a short story to den or adult</v>
      </c>
      <c r="O64" s="41" t="str">
        <f>IF(Electives!M170="E","E"," ")</f>
        <v> </v>
      </c>
    </row>
    <row r="65" spans="4:15" ht="12.75">
      <c r="D65" s="225"/>
      <c r="E65" s="42"/>
      <c r="F65" s="9" t="str">
        <f>Achievements!$C75</f>
        <v>CC Responsibility - Practice</v>
      </c>
      <c r="G65" s="41" t="str">
        <f>IF(Achievements!M75="A","A"," ")</f>
        <v> </v>
      </c>
      <c r="I65" s="47" t="str">
        <f>Electives!B81</f>
        <v>d.</v>
      </c>
      <c r="J65" s="47" t="str">
        <f>Electives!C81</f>
        <v>Learn &amp; sing thee hymns</v>
      </c>
      <c r="K65" s="41" t="str">
        <f>IF(Electives!M81="E","E"," ")</f>
        <v> </v>
      </c>
      <c r="M65" s="47" t="str">
        <f>Electives!B171</f>
        <v>d.</v>
      </c>
      <c r="N65" s="47" t="str">
        <f>Electives!C171</f>
        <v>Directions to fire or police statn.</v>
      </c>
      <c r="O65" s="41" t="str">
        <f>IF(Electives!M171="E","E"," ")</f>
        <v> </v>
      </c>
    </row>
    <row r="66" spans="4:15" ht="12.75">
      <c r="D66" s="225"/>
      <c r="E66" s="41" t="str">
        <f>Achievements!$B76</f>
        <v>b.</v>
      </c>
      <c r="F66" s="9" t="str">
        <f>Achievements!$C76</f>
        <v>Check for home hazards</v>
      </c>
      <c r="G66" s="41" t="str">
        <f>IF(Achievements!M76="A","A"," ")</f>
        <v> </v>
      </c>
      <c r="I66" s="47" t="str">
        <f>Electives!B82</f>
        <v>e.</v>
      </c>
      <c r="J66" s="47" t="str">
        <f>Electives!C82</f>
        <v>Learn &amp; sing grace</v>
      </c>
      <c r="K66" s="41" t="str">
        <f>IF(Electives!M82="E","E"," ")</f>
        <v> </v>
      </c>
      <c r="M66" s="47" t="str">
        <f>Electives!B172</f>
        <v>e.</v>
      </c>
      <c r="N66" s="47" t="str">
        <f>Electives!C172</f>
        <v>Invite a boy to join Cubs</v>
      </c>
      <c r="O66" s="41" t="str">
        <f>IF(Electives!M172="E","E"," ")</f>
        <v> </v>
      </c>
    </row>
    <row r="67" spans="4:15" ht="12.75">
      <c r="D67" s="225"/>
      <c r="E67" s="41" t="str">
        <f>Achievements!$B77</f>
        <v>c.</v>
      </c>
      <c r="F67" s="9" t="str">
        <f>Achievements!$C77</f>
        <v>Check for home fire dangers</v>
      </c>
      <c r="G67" s="41" t="str">
        <f>IF(Achievements!M77="A","A"," ")</f>
        <v> </v>
      </c>
      <c r="I67" s="47" t="str">
        <f>Electives!B83</f>
        <v>f.</v>
      </c>
      <c r="J67" s="47" t="str">
        <f>Electives!C83</f>
        <v>Sing a song with your den</v>
      </c>
      <c r="K67" s="41" t="str">
        <f>IF(Electives!M83="E","E"," ")</f>
        <v> </v>
      </c>
      <c r="M67" s="11" t="str">
        <f>Electives!B174</f>
        <v>23. Let's Go Camping</v>
      </c>
      <c r="N67" s="11"/>
      <c r="O67" s="11"/>
    </row>
    <row r="68" spans="4:15" ht="12.75">
      <c r="D68" s="225"/>
      <c r="E68" s="41" t="str">
        <f>Achievements!$B78</f>
        <v>d.</v>
      </c>
      <c r="F68" s="9" t="str">
        <f>Achievements!$C78</f>
        <v>Street and road safety</v>
      </c>
      <c r="G68" s="41" t="str">
        <f>IF(Achievements!M78="A","A"," ")</f>
        <v> </v>
      </c>
      <c r="I68" s="2" t="str">
        <f>Electives!B85</f>
        <v>12. Be an Artist</v>
      </c>
      <c r="J68" s="39"/>
      <c r="M68" s="47" t="str">
        <f>Electives!B175</f>
        <v>a.</v>
      </c>
      <c r="N68" s="47" t="str">
        <f>Electives!C175</f>
        <v>Participate in overnight campout</v>
      </c>
      <c r="O68" s="41" t="str">
        <f>IF(Electives!M175="E","E"," ")</f>
        <v> </v>
      </c>
    </row>
    <row r="69" spans="4:15" ht="12.75">
      <c r="D69" s="226"/>
      <c r="E69" s="41" t="str">
        <f>Achievements!$B79</f>
        <v>e.</v>
      </c>
      <c r="F69" s="9" t="str">
        <f>Achievements!$C79</f>
        <v>Know rules of bike safety</v>
      </c>
      <c r="G69" s="41" t="str">
        <f>IF(Achievements!M79="A","A"," ")</f>
        <v> </v>
      </c>
      <c r="I69" s="47" t="str">
        <f>Electives!B86</f>
        <v>a.</v>
      </c>
      <c r="J69" s="47" t="str">
        <f>Electives!C86</f>
        <v>Freehand sketch</v>
      </c>
      <c r="K69" s="41" t="str">
        <f>IF(Electives!M86="E","E"," ")</f>
        <v> </v>
      </c>
      <c r="M69" s="47" t="str">
        <f>Electives!B176</f>
        <v>b.</v>
      </c>
      <c r="N69" s="47" t="str">
        <f>Electives!C176</f>
        <v>Take care of youself in outdoors</v>
      </c>
      <c r="O69" s="41" t="str">
        <f>IF(Electives!M176="E","E"," ")</f>
        <v> </v>
      </c>
    </row>
    <row r="70" spans="4:15" ht="12.75">
      <c r="D70" s="38" t="str">
        <f>Achievements!$B81</f>
        <v>10. Family Fun</v>
      </c>
      <c r="E70" s="38"/>
      <c r="F70" s="38"/>
      <c r="G70" s="36"/>
      <c r="I70" s="47" t="str">
        <f>Electives!B87</f>
        <v>b.</v>
      </c>
      <c r="J70" s="47" t="str">
        <f>Electives!C87</f>
        <v>Thee step cartoon</v>
      </c>
      <c r="K70" s="41" t="str">
        <f>IF(Electives!M87="E","E"," ")</f>
        <v> </v>
      </c>
      <c r="M70" s="47" t="str">
        <f>Electives!B177</f>
        <v>c.</v>
      </c>
      <c r="N70" s="47" t="str">
        <f>Electives!C177</f>
        <v>Tell what to do if you get lost</v>
      </c>
      <c r="O70" s="41" t="str">
        <f>IF(Electives!M177="E","E"," ")</f>
        <v> </v>
      </c>
    </row>
    <row r="71" spans="4:15" ht="12.75" customHeight="1">
      <c r="D71" s="230" t="s">
        <v>318</v>
      </c>
      <c r="E71" s="45" t="str">
        <f>Achievements!$B82</f>
        <v>a.</v>
      </c>
      <c r="F71" s="9" t="str">
        <f>Achievements!$C82</f>
        <v>CC Cooperation - Know</v>
      </c>
      <c r="G71" s="41" t="str">
        <f>IF(Achievements!M82="A","A"," ")</f>
        <v> </v>
      </c>
      <c r="I71" s="47" t="str">
        <f>Electives!B88</f>
        <v>c.</v>
      </c>
      <c r="J71" s="47" t="str">
        <f>Electives!C88</f>
        <v>Mix primary colors</v>
      </c>
      <c r="K71" s="41" t="str">
        <f>IF(Electives!M88="E","E"," ")</f>
        <v> </v>
      </c>
      <c r="M71" s="47" t="str">
        <f>Electives!B178</f>
        <v>d.</v>
      </c>
      <c r="N71" s="47" t="str">
        <f>Electives!C178</f>
        <v>Explain the buddy system</v>
      </c>
      <c r="O71" s="41" t="str">
        <f>IF(Electives!M178="E","E"," ")</f>
        <v> </v>
      </c>
    </row>
    <row r="72" spans="4:15" ht="12.75" customHeight="1">
      <c r="D72" s="231"/>
      <c r="E72" s="46"/>
      <c r="F72" s="9" t="str">
        <f>Achievements!$C83</f>
        <v>CC Cooperation - Commit</v>
      </c>
      <c r="G72" s="41" t="str">
        <f>IF(Achievements!M83="A","A"," ")</f>
        <v> </v>
      </c>
      <c r="I72" s="47" t="str">
        <f>Electives!B89</f>
        <v>d.</v>
      </c>
      <c r="J72" s="47" t="str">
        <f>Electives!C89</f>
        <v>Draw, paint, or color scenery</v>
      </c>
      <c r="K72" s="41" t="str">
        <f>IF(Electives!M89="E","E"," ")</f>
        <v> </v>
      </c>
      <c r="M72" s="47" t="str">
        <f>Electives!B179</f>
        <v>e.</v>
      </c>
      <c r="N72" s="47" t="str">
        <f>Electives!C179</f>
        <v>Attend day camp in your area</v>
      </c>
      <c r="O72" s="41" t="str">
        <f>IF(Electives!M179="E","E"," ")</f>
        <v> </v>
      </c>
    </row>
    <row r="73" spans="4:15" ht="12.75">
      <c r="D73" s="231"/>
      <c r="E73" s="42"/>
      <c r="F73" s="9" t="str">
        <f>Achievements!$C84</f>
        <v>CC Cooperation - Practice</v>
      </c>
      <c r="G73" s="41" t="str">
        <f>IF(Achievements!M84="A","A"," ")</f>
        <v> </v>
      </c>
      <c r="I73" s="47" t="str">
        <f>Electives!B90</f>
        <v>e.</v>
      </c>
      <c r="J73" s="47" t="str">
        <f>Electives!C90</f>
        <v>Make a stencil pattern</v>
      </c>
      <c r="K73" s="41" t="str">
        <f>IF(Electives!M90="E","E"," ")</f>
        <v> </v>
      </c>
      <c r="M73" s="47" t="str">
        <f>Electives!B180</f>
        <v>f.</v>
      </c>
      <c r="N73" s="47" t="str">
        <f>Electives!C180</f>
        <v>Attend resident camp</v>
      </c>
      <c r="O73" s="41" t="str">
        <f>IF(Electives!M180="E","E"," ")</f>
        <v> </v>
      </c>
    </row>
    <row r="74" spans="4:15" ht="12.75">
      <c r="D74" s="231"/>
      <c r="E74" s="41" t="str">
        <f>Achievements!$B85</f>
        <v>b.</v>
      </c>
      <c r="F74" s="9" t="str">
        <f>Achievements!$C85</f>
        <v>Make a game</v>
      </c>
      <c r="G74" s="41" t="str">
        <f>IF(Achievements!M85="A","A",IF(Achievements!M85="E","E"," "))</f>
        <v> </v>
      </c>
      <c r="I74" s="47" t="str">
        <f>Electives!B91</f>
        <v>f.</v>
      </c>
      <c r="J74" s="47" t="str">
        <f>Electives!C91</f>
        <v>Make a Cub Scout proj. poster</v>
      </c>
      <c r="K74" s="41" t="str">
        <f>IF(Electives!M91="E","E"," ")</f>
        <v> </v>
      </c>
      <c r="M74" s="47" t="str">
        <f>Electives!B181</f>
        <v>g.</v>
      </c>
      <c r="N74" s="47" t="str">
        <f>Electives!C181</f>
        <v>Participate w/den at campfire</v>
      </c>
      <c r="O74" s="41" t="str">
        <f>IF(Electives!M181="E","E"," ")</f>
        <v> </v>
      </c>
    </row>
    <row r="75" spans="4:15" ht="12.75">
      <c r="D75" s="231"/>
      <c r="E75" s="41" t="str">
        <f>Achievements!$B86</f>
        <v>c.</v>
      </c>
      <c r="F75" s="9" t="str">
        <f>Achievements!$C86</f>
        <v>Plan a walk</v>
      </c>
      <c r="G75" s="41" t="str">
        <f>IF(Achievements!M86="A","A",IF(Achievements!M86="E","E"," "))</f>
        <v> </v>
      </c>
      <c r="I75" s="2" t="str">
        <f>Electives!B93</f>
        <v>13. Birds</v>
      </c>
      <c r="J75" s="39"/>
      <c r="M75" s="47" t="str">
        <f>Electives!B182</f>
        <v>h.</v>
      </c>
      <c r="N75" s="47" t="str">
        <f>Electives!C182</f>
        <v>Participate in outdoor worship</v>
      </c>
      <c r="O75" s="41" t="str">
        <f>IF(Electives!M182="E","E"," ")</f>
        <v> </v>
      </c>
    </row>
    <row r="76" spans="4:11" ht="12.75">
      <c r="D76" s="231"/>
      <c r="E76" s="41" t="str">
        <f>Achievements!$B87</f>
        <v>d.</v>
      </c>
      <c r="F76" s="9" t="str">
        <f>Achievements!$C87</f>
        <v>Read a book</v>
      </c>
      <c r="G76" s="41" t="str">
        <f>IF(Achievements!M87="A","A",IF(Achievements!M87="E","E"," "))</f>
        <v> </v>
      </c>
      <c r="I76" s="47" t="str">
        <f>Electives!B94</f>
        <v>a.</v>
      </c>
      <c r="J76" s="47" t="str">
        <f>Electives!C94</f>
        <v>List all birds you see for a week</v>
      </c>
      <c r="K76" s="41" t="str">
        <f>IF(Electives!M94="E","E"," ")</f>
        <v> </v>
      </c>
    </row>
    <row r="77" spans="4:11" ht="12.75">
      <c r="D77" s="231"/>
      <c r="E77" s="41" t="str">
        <f>Achievements!$B88</f>
        <v>e.</v>
      </c>
      <c r="F77" s="9" t="str">
        <f>Achievements!$C88</f>
        <v>Watch TV or listent to radio</v>
      </c>
      <c r="G77" s="41" t="str">
        <f>IF(Achievements!M88="A","A",IF(Achievements!M88="E","E"," "))</f>
        <v> </v>
      </c>
      <c r="I77" s="47" t="str">
        <f>Electives!B95</f>
        <v>b.</v>
      </c>
      <c r="J77" s="47" t="str">
        <f>Electives!C95</f>
        <v>Put out nesting materials</v>
      </c>
      <c r="K77" s="41" t="str">
        <f>IF(Electives!M95="E","E"," ")</f>
        <v> </v>
      </c>
    </row>
    <row r="78" spans="4:11" ht="12.75">
      <c r="D78" s="231"/>
      <c r="E78" s="41" t="str">
        <f>Achievements!$B89</f>
        <v>f.</v>
      </c>
      <c r="F78" s="9" t="str">
        <f>Achievements!$C89</f>
        <v>Concert, play, or live program</v>
      </c>
      <c r="G78" s="41" t="str">
        <f>IF(Achievements!M89="A","A",IF(Achievements!M89="E","E"," "))</f>
        <v> </v>
      </c>
      <c r="I78" s="47" t="str">
        <f>Electives!B96</f>
        <v>c.</v>
      </c>
      <c r="J78" s="47" t="str">
        <f>Electives!C96</f>
        <v>Read a book about birds</v>
      </c>
      <c r="K78" s="41" t="str">
        <f>IF(Electives!M96="E","E"," ")</f>
        <v> </v>
      </c>
    </row>
    <row r="79" spans="4:11" ht="12.75">
      <c r="D79" s="232"/>
      <c r="E79" s="41" t="str">
        <f>Achievements!$B90</f>
        <v>g.</v>
      </c>
      <c r="F79" s="9" t="str">
        <f>Achievements!$C90</f>
        <v>Board game night</v>
      </c>
      <c r="G79" s="41" t="str">
        <f>IF(Achievements!M90="A","A",IF(Achievements!M90="E","E"," "))</f>
        <v> </v>
      </c>
      <c r="I79" s="47" t="str">
        <f>Electives!B97</f>
        <v>d.</v>
      </c>
      <c r="J79" s="47" t="str">
        <f>Electives!C97</f>
        <v>Point out 10 diff't birds</v>
      </c>
      <c r="K79" s="41" t="str">
        <f>IF(Electives!M97="E","E"," ")</f>
        <v> </v>
      </c>
    </row>
    <row r="80" spans="4:14" ht="12.75">
      <c r="D80" s="38" t="str">
        <f>Achievements!$B92</f>
        <v>11. Duty to God</v>
      </c>
      <c r="E80" s="38"/>
      <c r="F80" s="38"/>
      <c r="G80" s="36"/>
      <c r="I80" s="47" t="str">
        <f>Electives!B98</f>
        <v>e.</v>
      </c>
      <c r="J80" s="47" t="str">
        <f>Electives!C98</f>
        <v>Feed wild birds</v>
      </c>
      <c r="K80" s="41" t="str">
        <f>IF(Electives!M98="E","E"," ")</f>
        <v> </v>
      </c>
      <c r="M80" s="39"/>
      <c r="N80" s="39"/>
    </row>
    <row r="81" spans="4:14" ht="12.75" customHeight="1">
      <c r="D81" s="224" t="s">
        <v>316</v>
      </c>
      <c r="E81" s="45" t="str">
        <f>Achievements!$B93</f>
        <v>a.</v>
      </c>
      <c r="F81" s="9" t="str">
        <f>Achievements!$C93</f>
        <v>CC Faith - Know</v>
      </c>
      <c r="G81" s="41" t="str">
        <f>IF(Achievements!M93="A","A"," ")</f>
        <v> </v>
      </c>
      <c r="I81" s="47" t="str">
        <f>Electives!B99</f>
        <v>f.</v>
      </c>
      <c r="J81" s="47" t="str">
        <f>Electives!C99</f>
        <v>Put out a birdhouse</v>
      </c>
      <c r="K81" s="41" t="str">
        <f>IF(Electives!M99="E","E"," ")</f>
        <v> </v>
      </c>
      <c r="M81" s="39"/>
      <c r="N81" s="39"/>
    </row>
    <row r="82" spans="4:14" ht="12.75" customHeight="1">
      <c r="D82" s="225"/>
      <c r="E82" s="46"/>
      <c r="F82" s="9" t="str">
        <f>Achievements!$C94</f>
        <v>CC Faith - Commit</v>
      </c>
      <c r="G82" s="41" t="str">
        <f>IF(Achievements!M94="A","A"," ")</f>
        <v> </v>
      </c>
      <c r="M82" s="39"/>
      <c r="N82" s="39"/>
    </row>
    <row r="83" spans="4:7" ht="12.75">
      <c r="D83" s="225"/>
      <c r="E83" s="42"/>
      <c r="F83" s="9" t="str">
        <f>Achievements!$C95</f>
        <v>CC Faith - Practice</v>
      </c>
      <c r="G83" s="41" t="str">
        <f>IF(Achievements!M95="A","A"," ")</f>
        <v> </v>
      </c>
    </row>
    <row r="84" spans="4:7" ht="12.75">
      <c r="D84" s="225"/>
      <c r="E84" s="41" t="str">
        <f>Achievements!$B96</f>
        <v>b.</v>
      </c>
      <c r="F84" s="9" t="str">
        <f>Achievements!$C96</f>
        <v>Duty to god</v>
      </c>
      <c r="G84" s="41" t="str">
        <f>IF(Achievements!M96="A","A"," ")</f>
        <v> </v>
      </c>
    </row>
    <row r="85" spans="4:7" ht="12.75">
      <c r="D85" s="225"/>
      <c r="E85" s="41" t="str">
        <f>Achievements!$B97</f>
        <v>c.</v>
      </c>
      <c r="F85" s="9" t="str">
        <f>Achievements!$C97</f>
        <v>Two ideas - religious blfs.</v>
      </c>
      <c r="G85" s="41" t="str">
        <f>IF(Achievements!M97="A","A"," ")</f>
        <v> </v>
      </c>
    </row>
    <row r="86" spans="4:7" ht="12.75">
      <c r="D86" s="226"/>
      <c r="E86" s="41" t="str">
        <f>Achievements!$B98</f>
        <v>d.</v>
      </c>
      <c r="F86" s="9" t="str">
        <f>Achievements!$C98</f>
        <v>Help you place of worship</v>
      </c>
      <c r="G86" s="41" t="str">
        <f>IF(Achievements!M98="A","A"," ")</f>
        <v> </v>
      </c>
    </row>
    <row r="87" spans="4:7" ht="12.75">
      <c r="D87" s="38" t="str">
        <f>Achievements!$B100</f>
        <v>12. Making Choices   (do 12a plus any four of 12b thru 12k)</v>
      </c>
      <c r="E87" s="38"/>
      <c r="F87" s="38"/>
      <c r="G87" s="36"/>
    </row>
    <row r="88" spans="4:7" ht="12.75" customHeight="1">
      <c r="D88" s="224" t="s">
        <v>319</v>
      </c>
      <c r="E88" s="45" t="str">
        <f>Achievements!$B101</f>
        <v>a.</v>
      </c>
      <c r="F88" s="9" t="str">
        <f>Achievements!$C101</f>
        <v>CC Courage - Know</v>
      </c>
      <c r="G88" s="41" t="str">
        <f>IF(Achievements!M101="A","A"," ")</f>
        <v> </v>
      </c>
    </row>
    <row r="89" spans="4:7" ht="12.75" customHeight="1">
      <c r="D89" s="225"/>
      <c r="E89" s="46"/>
      <c r="F89" s="9" t="str">
        <f>Achievements!$C102</f>
        <v>CC Courage - Commit</v>
      </c>
      <c r="G89" s="41" t="str">
        <f>IF(Achievements!M102="A","A"," ")</f>
        <v> </v>
      </c>
    </row>
    <row r="90" spans="4:7" ht="12.75">
      <c r="D90" s="225"/>
      <c r="E90" s="42"/>
      <c r="F90" s="9" t="str">
        <f>Achievements!$C103</f>
        <v>CC Courage - Practice</v>
      </c>
      <c r="G90" s="41" t="str">
        <f>IF(Achievements!M103="A","A"," ")</f>
        <v> </v>
      </c>
    </row>
    <row r="91" spans="4:7" ht="12.75">
      <c r="D91" s="225"/>
      <c r="E91" s="41" t="str">
        <f>Achievements!$B104</f>
        <v>b.</v>
      </c>
      <c r="F91" s="9" t="str">
        <f>Achievements!$C104</f>
        <v>Older boy with drugs</v>
      </c>
      <c r="G91" s="41" t="str">
        <f>IF(Achievements!M104="A","A",IF(Achievements!M104="E","E"," "))</f>
        <v> </v>
      </c>
    </row>
    <row r="92" spans="4:10" ht="12.75">
      <c r="D92" s="225"/>
      <c r="E92" s="41" t="str">
        <f>Achievements!$B105</f>
        <v>c.</v>
      </c>
      <c r="F92" s="9" t="str">
        <f>Achievements!$C105</f>
        <v>Home alone phone call</v>
      </c>
      <c r="G92" s="41" t="str">
        <f>IF(Achievements!M105="A","A",IF(Achievements!M105="E","E"," "))</f>
        <v> </v>
      </c>
      <c r="I92" s="39"/>
      <c r="J92" s="39"/>
    </row>
    <row r="93" spans="4:7" ht="12.75">
      <c r="D93" s="225"/>
      <c r="E93" s="41" t="str">
        <f>Achievements!$B106</f>
        <v>d.</v>
      </c>
      <c r="F93" s="9" t="str">
        <f>Achievements!$C106</f>
        <v>Kid with braces on legs</v>
      </c>
      <c r="G93" s="41" t="str">
        <f>IF(Achievements!M106="A","A",IF(Achievements!M106="E","E"," "))</f>
        <v> </v>
      </c>
    </row>
    <row r="94" spans="4:7" ht="12.75">
      <c r="D94" s="225"/>
      <c r="E94" s="41" t="str">
        <f>Achievements!$B107</f>
        <v>e.</v>
      </c>
      <c r="F94" s="9" t="str">
        <f>Achievements!$C107</f>
        <v>Stranger in car</v>
      </c>
      <c r="G94" s="41" t="str">
        <f>IF(Achievements!M107="A","A",IF(Achievements!M107="E","E"," "))</f>
        <v> </v>
      </c>
    </row>
    <row r="95" spans="4:7" ht="12.75">
      <c r="D95" s="225"/>
      <c r="E95" s="41" t="str">
        <f>Achievements!$B108</f>
        <v>f.</v>
      </c>
      <c r="F95" s="9" t="str">
        <f>Achievements!$C108</f>
        <v>Bully demands money</v>
      </c>
      <c r="G95" s="41" t="str">
        <f>IF(Achievements!M108="A","A",IF(Achievements!M108="E","E"," "))</f>
        <v> </v>
      </c>
    </row>
    <row r="96" spans="4:7" ht="12.75">
      <c r="D96" s="225"/>
      <c r="E96" s="41" t="str">
        <f>Achievements!$B109</f>
        <v>g.</v>
      </c>
      <c r="F96" s="9" t="str">
        <f>Achievements!$C109</f>
        <v>Meter reader</v>
      </c>
      <c r="G96" s="41" t="str">
        <f>IF(Achievements!M109="A","A",IF(Achievements!M109="E","E"," "))</f>
        <v> </v>
      </c>
    </row>
    <row r="97" spans="4:7" ht="12.75">
      <c r="D97" s="225"/>
      <c r="E97" s="41" t="str">
        <f>Achievements!$B110</f>
        <v>h.</v>
      </c>
      <c r="F97" s="9" t="str">
        <f>Achievements!$C110</f>
        <v>Burglar at neighbor's</v>
      </c>
      <c r="G97" s="41" t="str">
        <f>IF(Achievements!M110="A","A",IF(Achievements!M110="E","E"," "))</f>
        <v> </v>
      </c>
    </row>
    <row r="98" spans="4:7" ht="12.75">
      <c r="D98" s="225"/>
      <c r="E98" s="41" t="str">
        <f>Achievements!$B111</f>
        <v>i.</v>
      </c>
      <c r="F98" s="9" t="str">
        <f>Achievements!$C111</f>
        <v>Guide dog</v>
      </c>
      <c r="G98" s="41" t="str">
        <f>IF(Achievements!M111="A","A",IF(Achievements!M111="E","E"," "))</f>
        <v> </v>
      </c>
    </row>
    <row r="99" spans="4:7" ht="12.75">
      <c r="D99" s="225"/>
      <c r="E99" s="41" t="str">
        <f>Achievements!$B112</f>
        <v>j.</v>
      </c>
      <c r="F99" s="9" t="str">
        <f>Achievements!$C112</f>
        <v>Steal from a store</v>
      </c>
      <c r="G99" s="41" t="str">
        <f>IF(Achievements!M112="A","A",IF(Achievements!M112="E","E"," "))</f>
        <v> </v>
      </c>
    </row>
    <row r="100" spans="4:7" ht="12.75">
      <c r="D100" s="226"/>
      <c r="E100" s="41" t="str">
        <f>Achievements!$B113</f>
        <v>k.</v>
      </c>
      <c r="F100" s="9" t="str">
        <f>Achievements!$C113</f>
        <v>Elderly woman</v>
      </c>
      <c r="G100" s="41" t="str">
        <f>IF(Achievements!M113="A","A",IF(Achievements!M113="E","E"," "))</f>
        <v> </v>
      </c>
    </row>
    <row r="101" spans="5:7" ht="12.75">
      <c r="E101" s="40"/>
      <c r="F101" s="4"/>
      <c r="G101" s="4"/>
    </row>
    <row r="103" spans="5:7" ht="15.75">
      <c r="E103" s="40"/>
      <c r="F103" s="58"/>
      <c r="G103" s="4"/>
    </row>
    <row r="104" spans="5:7" ht="12.75">
      <c r="E104" s="40"/>
      <c r="F104" s="4"/>
      <c r="G104" s="4"/>
    </row>
    <row r="105" spans="5:7" ht="12.75">
      <c r="E105" s="40"/>
      <c r="F105" s="4"/>
      <c r="G105" s="4"/>
    </row>
    <row r="106" spans="5:7" ht="12.75">
      <c r="E106" s="40"/>
      <c r="F106" s="4"/>
      <c r="G106" s="4"/>
    </row>
    <row r="107" spans="5:7" ht="12.75">
      <c r="E107" s="40"/>
      <c r="F107" s="4"/>
      <c r="G107" s="4"/>
    </row>
  </sheetData>
  <sheetProtection password="CA1D" sheet="1" objects="1" scenarios="1"/>
  <mergeCells count="20">
    <mergeCell ref="D71:D79"/>
    <mergeCell ref="D16:G16"/>
    <mergeCell ref="D25:D27"/>
    <mergeCell ref="D29:D34"/>
    <mergeCell ref="D36:D40"/>
    <mergeCell ref="D1:G2"/>
    <mergeCell ref="I1:K2"/>
    <mergeCell ref="M1:O2"/>
    <mergeCell ref="D4:D15"/>
    <mergeCell ref="D3:G3"/>
    <mergeCell ref="D81:D86"/>
    <mergeCell ref="D88:D100"/>
    <mergeCell ref="M14:O14"/>
    <mergeCell ref="M8:O8"/>
    <mergeCell ref="D17:D23"/>
    <mergeCell ref="M18:O18"/>
    <mergeCell ref="D42:D46"/>
    <mergeCell ref="D48:D55"/>
    <mergeCell ref="D57:D61"/>
    <mergeCell ref="D63:D69"/>
  </mergeCells>
  <printOptions/>
  <pageMargins left="0.5" right="0.5" top="0.5" bottom="0.5" header="0.25" footer="0.25"/>
  <pageSetup fitToHeight="1" fitToWidth="1" horizontalDpi="600" verticalDpi="600" orientation="portrait" scale="56" r:id="rId1"/>
  <headerFooter alignWithMargins="0">
    <oddHeader>&amp;C&amp;"Arial,Bold"&amp;14WolfTrax&amp;12
&amp;D</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O107"/>
  <sheetViews>
    <sheetView showGridLines="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9.140625" defaultRowHeight="12.75"/>
  <cols>
    <col min="1" max="1" width="31.140625" style="0" customWidth="1"/>
    <col min="2" max="2" width="3.8515625" style="0" customWidth="1"/>
    <col min="3" max="3" width="6.421875" style="0" customWidth="1"/>
    <col min="4" max="4" width="2.7109375" style="0" customWidth="1"/>
    <col min="5" max="5" width="2.57421875" style="37" customWidth="1"/>
    <col min="6" max="6" width="29.140625" style="0" customWidth="1"/>
    <col min="7" max="7" width="3.421875" style="0" customWidth="1"/>
    <col min="8" max="8" width="6.421875" style="0" customWidth="1"/>
    <col min="9" max="9" width="2.57421875" style="0" customWidth="1"/>
    <col min="10" max="10" width="28.57421875" style="0" customWidth="1"/>
    <col min="11" max="11" width="3.421875" style="0" customWidth="1"/>
    <col min="12" max="12" width="6.421875" style="0" customWidth="1"/>
    <col min="13" max="13" width="2.57421875" style="0" customWidth="1"/>
    <col min="14" max="14" width="28.57421875" style="0" customWidth="1"/>
    <col min="15" max="15" width="3.421875" style="0" customWidth="1"/>
  </cols>
  <sheetData>
    <row r="1" spans="1:15" ht="20.25">
      <c r="A1" s="49" t="str">
        <f ca="1">RIGHT(CELL("filename",A1),SUM(LEN(CELL("filename",A1))-SEARCH("]",CELL("filename",A1),1)))</f>
        <v>Scout 10</v>
      </c>
      <c r="D1" s="228" t="s">
        <v>250</v>
      </c>
      <c r="E1" s="228"/>
      <c r="F1" s="228"/>
      <c r="G1" s="228"/>
      <c r="I1" s="228" t="s">
        <v>251</v>
      </c>
      <c r="J1" s="228"/>
      <c r="K1" s="228"/>
      <c r="M1" s="228" t="s">
        <v>251</v>
      </c>
      <c r="N1" s="228"/>
      <c r="O1" s="228"/>
    </row>
    <row r="2" spans="4:15" ht="7.5" customHeight="1">
      <c r="D2" s="228"/>
      <c r="E2" s="228"/>
      <c r="F2" s="228"/>
      <c r="G2" s="228"/>
      <c r="I2" s="228"/>
      <c r="J2" s="228"/>
      <c r="K2" s="228"/>
      <c r="M2" s="228"/>
      <c r="N2" s="228"/>
      <c r="O2" s="228"/>
    </row>
    <row r="3" spans="1:14" ht="12.75">
      <c r="A3" s="2" t="s">
        <v>320</v>
      </c>
      <c r="D3" s="229" t="str">
        <f>Achievements!$B5</f>
        <v>1. Feats of Skill</v>
      </c>
      <c r="E3" s="229"/>
      <c r="F3" s="229"/>
      <c r="G3" s="229"/>
      <c r="I3" s="2" t="str">
        <f>Electives!B9</f>
        <v>1. It's a Secret</v>
      </c>
      <c r="J3" s="2"/>
      <c r="M3" s="2" t="str">
        <f>Electives!B101</f>
        <v>14. Pets</v>
      </c>
      <c r="N3" s="39"/>
    </row>
    <row r="4" spans="1:15" ht="12.75">
      <c r="A4" s="50" t="s">
        <v>252</v>
      </c>
      <c r="B4" s="61" t="str">
        <f>IF(COUNTIF(B11:B22,"C")=12,"C",IF(COUNTIF(B11:B22,"P")&gt;0,"P",IF(COUNTIF(B11:B22,"C")&gt;0,"P"," ")))</f>
        <v> </v>
      </c>
      <c r="D4" s="227" t="s">
        <v>317</v>
      </c>
      <c r="E4" s="41" t="str">
        <f>Achievements!$B6</f>
        <v>a.</v>
      </c>
      <c r="F4" s="9" t="str">
        <f>Achievements!$C6</f>
        <v>Play catch</v>
      </c>
      <c r="G4" s="42" t="str">
        <f>IF(Achievements!N6="A","A"," ")</f>
        <v> </v>
      </c>
      <c r="I4" s="47" t="str">
        <f>Electives!B10</f>
        <v>a.</v>
      </c>
      <c r="J4" s="47" t="str">
        <f>Electives!C10</f>
        <v>Use a secret code</v>
      </c>
      <c r="K4" s="41" t="str">
        <f>IF(Electives!N10="E","E"," ")</f>
        <v> </v>
      </c>
      <c r="M4" s="47" t="str">
        <f>Electives!B102</f>
        <v>a.</v>
      </c>
      <c r="N4" s="47" t="str">
        <f>Electives!C102</f>
        <v>Take care of a pet</v>
      </c>
      <c r="O4" s="41" t="str">
        <f>IF(Electives!N102="E","E"," ")</f>
        <v> </v>
      </c>
    </row>
    <row r="5" spans="1:15" ht="12.75">
      <c r="A5" s="51" t="s">
        <v>253</v>
      </c>
      <c r="B5" s="61" t="str">
        <f>IF(Electives!N6&gt;0,Electives!N6," ")</f>
        <v> </v>
      </c>
      <c r="D5" s="227"/>
      <c r="E5" s="41" t="str">
        <f>Achievements!$B7</f>
        <v>b.</v>
      </c>
      <c r="F5" s="9" t="str">
        <f>Achievements!$C7</f>
        <v>Walk a line</v>
      </c>
      <c r="G5" s="42" t="str">
        <f>IF(Achievements!N7="A","A"," ")</f>
        <v> </v>
      </c>
      <c r="I5" s="47" t="str">
        <f>Electives!B11</f>
        <v>b.</v>
      </c>
      <c r="J5" s="47" t="str">
        <f>Electives!C11</f>
        <v>Write in invisible ink</v>
      </c>
      <c r="K5" s="41" t="str">
        <f>IF(Electives!N11="E","E"," ")</f>
        <v> </v>
      </c>
      <c r="M5" s="47" t="str">
        <f>Electives!B103</f>
        <v>b.</v>
      </c>
      <c r="N5" s="47" t="str">
        <f>Electives!C103</f>
        <v>Meet a strange dog</v>
      </c>
      <c r="O5" s="41" t="str">
        <f>IF(Electives!N103="E","E"," ")</f>
        <v> </v>
      </c>
    </row>
    <row r="6" spans="1:15" ht="12.75">
      <c r="A6" s="51" t="s">
        <v>331</v>
      </c>
      <c r="B6" s="61">
        <f>IF(Electives!N6=" ",0,INT(Electives!N6/10))</f>
        <v>0</v>
      </c>
      <c r="D6" s="227"/>
      <c r="E6" s="41" t="str">
        <f>Achievements!$B8</f>
        <v>c.</v>
      </c>
      <c r="F6" s="9" t="str">
        <f>Achievements!$C8</f>
        <v>Front roll</v>
      </c>
      <c r="G6" s="42" t="str">
        <f>IF(Achievements!N8="A","A"," ")</f>
        <v> </v>
      </c>
      <c r="I6" s="47" t="str">
        <f>Electives!B12</f>
        <v>c.</v>
      </c>
      <c r="J6" s="47" t="str">
        <f>Electives!C12</f>
        <v>Sign your name in ASL</v>
      </c>
      <c r="K6" s="41" t="str">
        <f>IF(Electives!N12="E","E"," ")</f>
        <v> </v>
      </c>
      <c r="M6" s="47" t="str">
        <f>Electives!B104</f>
        <v>c.</v>
      </c>
      <c r="N6" s="47" t="str">
        <f>Electives!C104</f>
        <v>Read and report on a pet book</v>
      </c>
      <c r="O6" s="41" t="str">
        <f>IF(Electives!N104="E","E"," ")</f>
        <v> </v>
      </c>
    </row>
    <row r="7" spans="1:15" ht="12.75">
      <c r="A7" s="51" t="s">
        <v>332</v>
      </c>
      <c r="B7" s="62">
        <f>INT(COUNTIF(B11:B22,"C")/3)</f>
        <v>0</v>
      </c>
      <c r="D7" s="227"/>
      <c r="E7" s="41" t="str">
        <f>Achievements!$B9</f>
        <v>d.</v>
      </c>
      <c r="F7" s="9" t="str">
        <f>Achievements!$C9</f>
        <v>Back roll</v>
      </c>
      <c r="G7" s="42" t="str">
        <f>IF(Achievements!N9="A","A"," ")</f>
        <v> </v>
      </c>
      <c r="I7" s="47" t="str">
        <f>Electives!B13</f>
        <v>d.</v>
      </c>
      <c r="J7" s="47" t="str">
        <f>Electives!C13</f>
        <v>Use 12 American Indian sgns</v>
      </c>
      <c r="K7" s="41" t="str">
        <f>IF(Electives!N13="E","E"," ")</f>
        <v> </v>
      </c>
      <c r="M7" s="47" t="str">
        <f>Electives!B105</f>
        <v>d.</v>
      </c>
      <c r="N7" s="47" t="str">
        <f>Electives!C105</f>
        <v>Define rabid and tell what to do</v>
      </c>
      <c r="O7" s="41" t="str">
        <f>IF(Electives!N105="E","E"," ")</f>
        <v> </v>
      </c>
    </row>
    <row r="8" spans="1:15" ht="12.75">
      <c r="A8" s="60"/>
      <c r="B8" s="60"/>
      <c r="D8" s="227"/>
      <c r="E8" s="41" t="str">
        <f>Achievements!$B10</f>
        <v>e.</v>
      </c>
      <c r="F8" s="9" t="str">
        <f>Achievements!$C10</f>
        <v>Falling forward roll</v>
      </c>
      <c r="G8" s="42" t="str">
        <f>IF(Achievements!N10="A","A"," ")</f>
        <v> </v>
      </c>
      <c r="I8" s="2" t="str">
        <f>Electives!B15</f>
        <v>2. Be an Actor</v>
      </c>
      <c r="J8" s="2"/>
      <c r="M8" s="163" t="str">
        <f>Electives!B107</f>
        <v>15. Grow Something</v>
      </c>
      <c r="N8" s="163"/>
      <c r="O8" s="163"/>
    </row>
    <row r="9" spans="1:15" ht="12.75">
      <c r="A9" s="7"/>
      <c r="B9" s="7"/>
      <c r="D9" s="227"/>
      <c r="E9" s="41" t="str">
        <f>Achievements!$B11</f>
        <v>f.</v>
      </c>
      <c r="F9" s="9" t="str">
        <f>Achievements!$C11</f>
        <v>Jump high</v>
      </c>
      <c r="G9" s="42" t="str">
        <f>IF(Achievements!N11="A","A",IF(Achievements!N11="E","E"," "))</f>
        <v> </v>
      </c>
      <c r="I9" s="47" t="str">
        <f>Electives!B16</f>
        <v>a.</v>
      </c>
      <c r="J9" s="47" t="str">
        <f>Electives!C16</f>
        <v>Put on skit w/costumes</v>
      </c>
      <c r="K9" s="41" t="str">
        <f>IF(Electives!N16="E","E"," ")</f>
        <v> </v>
      </c>
      <c r="M9" s="47" t="str">
        <f>Electives!B108</f>
        <v>a.</v>
      </c>
      <c r="N9" s="47" t="str">
        <f>Electives!C108</f>
        <v>Plant and raise box garden</v>
      </c>
      <c r="O9" s="41" t="str">
        <f>IF(Electives!N108="E","E"," ")</f>
        <v> </v>
      </c>
    </row>
    <row r="10" spans="1:15" ht="12.75">
      <c r="A10" s="2" t="s">
        <v>322</v>
      </c>
      <c r="D10" s="227"/>
      <c r="E10" s="41" t="str">
        <f>Achievements!$B12</f>
        <v>g.</v>
      </c>
      <c r="F10" s="9" t="str">
        <f>Achievements!$C12</f>
        <v>Elephant walk, etc.</v>
      </c>
      <c r="G10" s="42" t="str">
        <f>IF(Achievements!N12="A","A",IF(Achievements!N12="E","E"," "))</f>
        <v> </v>
      </c>
      <c r="I10" s="47" t="str">
        <f>Electives!B17</f>
        <v>b.</v>
      </c>
      <c r="J10" s="47" t="str">
        <f>Electives!C17</f>
        <v>Make scenery for a skit</v>
      </c>
      <c r="K10" s="41" t="str">
        <f>IF(Electives!N17="E","E"," ")</f>
        <v> </v>
      </c>
      <c r="M10" s="47" t="str">
        <f>Electives!B109</f>
        <v>b.</v>
      </c>
      <c r="N10" s="47" t="str">
        <f>Electives!C109</f>
        <v>Plant and raise flower bed</v>
      </c>
      <c r="O10" s="41" t="str">
        <f>IF(Electives!N109="E","E"," ")</f>
        <v> </v>
      </c>
    </row>
    <row r="11" spans="1:15" ht="12.75">
      <c r="A11" s="52" t="s">
        <v>254</v>
      </c>
      <c r="B11" s="63" t="str">
        <f>Achievements!N18</f>
        <v> </v>
      </c>
      <c r="D11" s="227"/>
      <c r="E11" s="41" t="str">
        <f>Achievements!$B13</f>
        <v>h.</v>
      </c>
      <c r="F11" s="9" t="str">
        <f>Achievements!$C13</f>
        <v>Swim 25 feet</v>
      </c>
      <c r="G11" s="42" t="str">
        <f>IF(Achievements!N13="A","A",IF(Achievements!N13="E","E"," "))</f>
        <v> </v>
      </c>
      <c r="I11" s="47" t="str">
        <f>Electives!B18</f>
        <v>c.</v>
      </c>
      <c r="J11" s="47" t="str">
        <f>Electives!C18</f>
        <v>Make sound effects for a skit</v>
      </c>
      <c r="K11" s="41" t="str">
        <f>IF(Electives!N18="E","E"," ")</f>
        <v> </v>
      </c>
      <c r="M11" s="47" t="str">
        <f>Electives!B110</f>
        <v>c.</v>
      </c>
      <c r="N11" s="47" t="str">
        <f>Electives!C110</f>
        <v>Grow a plant indoors</v>
      </c>
      <c r="O11" s="41" t="str">
        <f>IF(Electives!N110="E","E"," ")</f>
        <v> </v>
      </c>
    </row>
    <row r="12" spans="1:15" ht="12.75">
      <c r="A12" s="53" t="s">
        <v>255</v>
      </c>
      <c r="B12" s="63" t="str">
        <f>Achievements!N27</f>
        <v> </v>
      </c>
      <c r="D12" s="227"/>
      <c r="E12" s="41" t="str">
        <f>Achievements!$B14</f>
        <v>i.</v>
      </c>
      <c r="F12" s="9" t="str">
        <f>Achievements!$C14</f>
        <v>Tread water</v>
      </c>
      <c r="G12" s="42" t="str">
        <f>IF(Achievements!N14="A","A",IF(Achievements!N14="E","E"," "))</f>
        <v> </v>
      </c>
      <c r="I12" s="47" t="str">
        <f>Electives!B19</f>
        <v>d.</v>
      </c>
      <c r="J12" s="47" t="str">
        <f>Electives!C19</f>
        <v>Be the announcer for a skit</v>
      </c>
      <c r="K12" s="41" t="str">
        <f>IF(Electives!N19="E","E"," ")</f>
        <v> </v>
      </c>
      <c r="M12" s="47" t="str">
        <f>Electives!B111</f>
        <v>d.</v>
      </c>
      <c r="N12" s="47" t="str">
        <f>Electives!C111</f>
        <v>Plant &amp; raise vegetables</v>
      </c>
      <c r="O12" s="41" t="str">
        <f>IF(Electives!N111="E","E"," ")</f>
        <v> </v>
      </c>
    </row>
    <row r="13" spans="1:15" ht="12.75">
      <c r="A13" s="53" t="s">
        <v>256</v>
      </c>
      <c r="B13" s="63" t="str">
        <f>Achievements!N32</f>
        <v> </v>
      </c>
      <c r="D13" s="227"/>
      <c r="E13" s="41" t="str">
        <f>Achievements!$B15</f>
        <v>j.</v>
      </c>
      <c r="F13" s="9" t="str">
        <f>Achievements!$C15</f>
        <v>Basketball passes</v>
      </c>
      <c r="G13" s="42" t="str">
        <f>IF(Achievements!N15="A","A",IF(Achievements!N15="E","E"," "))</f>
        <v> </v>
      </c>
      <c r="I13" s="47" t="str">
        <f>Electives!B20</f>
        <v>e.</v>
      </c>
      <c r="J13" s="47" t="str">
        <f>Electives!C20</f>
        <v>Make paper sack mask for skit</v>
      </c>
      <c r="K13" s="41" t="str">
        <f>IF(Electives!N20="E","E"," ")</f>
        <v> </v>
      </c>
      <c r="M13" s="47" t="str">
        <f>Electives!B112</f>
        <v>e.</v>
      </c>
      <c r="N13" s="47" t="str">
        <f>Electives!C112</f>
        <v>Visit botanical garden in area</v>
      </c>
      <c r="O13" s="41" t="str">
        <f>IF(Electives!N112="E","E"," ")</f>
        <v> </v>
      </c>
    </row>
    <row r="14" spans="1:15" ht="12.75">
      <c r="A14" s="53" t="s">
        <v>263</v>
      </c>
      <c r="B14" s="63" t="str">
        <f>Achievements!N40</f>
        <v> </v>
      </c>
      <c r="D14" s="227"/>
      <c r="E14" s="41" t="str">
        <f>Achievements!$B16</f>
        <v>k.</v>
      </c>
      <c r="F14" s="9" t="str">
        <f>Achievements!$C16</f>
        <v>Frog stand</v>
      </c>
      <c r="G14" s="42" t="str">
        <f>IF(Achievements!N16="A","A",IF(Achievements!N16="E","E"," "))</f>
        <v> </v>
      </c>
      <c r="I14" s="2" t="str">
        <f>Electives!B22</f>
        <v>3. Make it Yourself</v>
      </c>
      <c r="J14" s="2"/>
      <c r="M14" s="163" t="str">
        <f>Electives!B114</f>
        <v>16. Family Alert</v>
      </c>
      <c r="N14" s="163"/>
      <c r="O14" s="163"/>
    </row>
    <row r="15" spans="1:15" ht="12.75">
      <c r="A15" s="53" t="s">
        <v>264</v>
      </c>
      <c r="B15" s="63" t="str">
        <f>Achievements!N47</f>
        <v> </v>
      </c>
      <c r="D15" s="227"/>
      <c r="E15" s="41" t="str">
        <f>Achievements!$B17</f>
        <v>l.</v>
      </c>
      <c r="F15" s="9" t="str">
        <f>Achievements!$C17</f>
        <v>Run or Jog 5 min</v>
      </c>
      <c r="G15" s="42" t="str">
        <f>IF(Achievements!N17="A","A",IF(Achievements!N17="E","E"," "))</f>
        <v> </v>
      </c>
      <c r="I15" s="47" t="str">
        <f>Electives!B23</f>
        <v>a.</v>
      </c>
      <c r="J15" s="47" t="str">
        <f>Electives!C23</f>
        <v>Make something useful</v>
      </c>
      <c r="K15" s="41" t="str">
        <f>IF(Electives!N23="E","E"," ")</f>
        <v> </v>
      </c>
      <c r="M15" s="47" t="str">
        <f>Electives!B115</f>
        <v>a.</v>
      </c>
      <c r="N15" s="47" t="str">
        <f>Electives!C115</f>
        <v>Family talk about emergencies</v>
      </c>
      <c r="O15" s="41" t="str">
        <f>IF(Electives!N115="E","E"," ")</f>
        <v> </v>
      </c>
    </row>
    <row r="16" spans="1:15" ht="12.75">
      <c r="A16" s="53" t="s">
        <v>257</v>
      </c>
      <c r="B16" s="63" t="str">
        <f>Achievements!N54</f>
        <v> </v>
      </c>
      <c r="D16" s="233" t="str">
        <f>Achievements!$B19</f>
        <v>2. Your Flag</v>
      </c>
      <c r="E16" s="233"/>
      <c r="F16" s="233"/>
      <c r="G16" s="233"/>
      <c r="I16" s="47" t="str">
        <f>Electives!B24</f>
        <v>b.</v>
      </c>
      <c r="J16" s="47" t="str">
        <f>Electives!C24</f>
        <v>Stretch your hand</v>
      </c>
      <c r="K16" s="41" t="str">
        <f>IF(Electives!N24="E","E"," ")</f>
        <v> </v>
      </c>
      <c r="M16" s="47" t="str">
        <f>Electives!B116</f>
        <v>b.</v>
      </c>
      <c r="N16" s="47" t="str">
        <f>Electives!C116</f>
        <v>Safe water - purify water</v>
      </c>
      <c r="O16" s="41" t="str">
        <f>IF(Electives!N116="E","E"," ")</f>
        <v> </v>
      </c>
    </row>
    <row r="17" spans="1:15" ht="12.75">
      <c r="A17" s="53" t="s">
        <v>258</v>
      </c>
      <c r="B17" s="63" t="str">
        <f>Achievements!N64</f>
        <v> </v>
      </c>
      <c r="D17" s="227" t="s">
        <v>316</v>
      </c>
      <c r="E17" s="41" t="str">
        <f>Achievements!$B20</f>
        <v>a.</v>
      </c>
      <c r="F17" s="9" t="str">
        <f>Achievements!$C20</f>
        <v>Pledge of allegiance</v>
      </c>
      <c r="G17" s="42" t="str">
        <f>IF(Achievements!N20="A","A"," ")</f>
        <v> </v>
      </c>
      <c r="I17" s="47" t="str">
        <f>Electives!B25</f>
        <v>c.</v>
      </c>
      <c r="J17" s="47" t="str">
        <f>Electives!C25</f>
        <v>Make a bench fork</v>
      </c>
      <c r="K17" s="41" t="str">
        <f>IF(Electives!N25="E","E"," ")</f>
        <v> </v>
      </c>
      <c r="M17" s="48" t="str">
        <f>Electives!B117</f>
        <v>c.</v>
      </c>
      <c r="N17" s="48" t="str">
        <f>Electives!C117</f>
        <v>First aid supplies &amp; kit</v>
      </c>
      <c r="O17" s="41" t="str">
        <f>IF(Electives!N117="E","E"," ")</f>
        <v> </v>
      </c>
    </row>
    <row r="18" spans="1:15" ht="12.75">
      <c r="A18" s="53" t="s">
        <v>259</v>
      </c>
      <c r="B18" s="63" t="str">
        <f>Achievements!N71</f>
        <v> </v>
      </c>
      <c r="D18" s="227"/>
      <c r="E18" s="41" t="str">
        <f>Achievements!$B21</f>
        <v>b.</v>
      </c>
      <c r="F18" s="9" t="str">
        <f>Achievements!$C21</f>
        <v>Lead flag ceremony</v>
      </c>
      <c r="G18" s="42" t="str">
        <f>IF(Achievements!N21="A","A"," ")</f>
        <v> </v>
      </c>
      <c r="I18" s="47" t="str">
        <f>Electives!B26</f>
        <v>d.</v>
      </c>
      <c r="J18" s="47" t="str">
        <f>Electives!C26</f>
        <v>Make a door stop</v>
      </c>
      <c r="K18" s="41" t="str">
        <f>IF(Electives!N26="E","E"," ")</f>
        <v> </v>
      </c>
      <c r="M18" s="163" t="str">
        <f>Electives!B119</f>
        <v>17. Tie It Right</v>
      </c>
      <c r="N18" s="163"/>
      <c r="O18" s="163"/>
    </row>
    <row r="19" spans="1:15" ht="12.75">
      <c r="A19" s="53" t="s">
        <v>265</v>
      </c>
      <c r="B19" s="63" t="str">
        <f>Achievements!N80</f>
        <v> </v>
      </c>
      <c r="D19" s="227"/>
      <c r="E19" s="41" t="str">
        <f>Achievements!$B22</f>
        <v>c.</v>
      </c>
      <c r="F19" s="9" t="str">
        <f>Achievements!$C22</f>
        <v>Respect and care for flag</v>
      </c>
      <c r="G19" s="42" t="str">
        <f>IF(Achievements!N22="A","A"," ")</f>
        <v> </v>
      </c>
      <c r="I19" s="47" t="str">
        <f>Electives!B27</f>
        <v>e.</v>
      </c>
      <c r="J19" s="47" t="str">
        <f>Electives!C27</f>
        <v>Make something else</v>
      </c>
      <c r="K19" s="41" t="str">
        <f>IF(Electives!N27="E","E"," ")</f>
        <v> </v>
      </c>
      <c r="M19" s="47" t="str">
        <f>Electives!B120</f>
        <v>a.</v>
      </c>
      <c r="N19" s="47" t="str">
        <f>Electives!C120</f>
        <v>Overhand knot &amp; square knot</v>
      </c>
      <c r="O19" s="41" t="str">
        <f>IF(Electives!N120="E","E"," ")</f>
        <v> </v>
      </c>
    </row>
    <row r="20" spans="1:15" ht="12.75">
      <c r="A20" s="53" t="s">
        <v>260</v>
      </c>
      <c r="B20" s="63" t="str">
        <f>Achievements!N91</f>
        <v> </v>
      </c>
      <c r="D20" s="227"/>
      <c r="E20" s="41" t="str">
        <f>Achievements!$B23</f>
        <v>d.</v>
      </c>
      <c r="F20" s="9" t="str">
        <f>Achievements!$C23</f>
        <v>State Flag</v>
      </c>
      <c r="G20" s="42" t="str">
        <f>IF(Achievements!N23="A","A"," ")</f>
        <v> </v>
      </c>
      <c r="I20" s="2" t="str">
        <f>Electives!B29</f>
        <v>4. Play a Game</v>
      </c>
      <c r="J20" s="2"/>
      <c r="M20" s="47" t="str">
        <f>Electives!B121</f>
        <v>b.</v>
      </c>
      <c r="N20" s="47" t="str">
        <f>Electives!C121</f>
        <v>Tie shoelaces</v>
      </c>
      <c r="O20" s="41" t="str">
        <f>IF(Electives!N121="E","E"," ")</f>
        <v> </v>
      </c>
    </row>
    <row r="21" spans="1:15" ht="12.75">
      <c r="A21" s="53" t="s">
        <v>261</v>
      </c>
      <c r="B21" s="63" t="str">
        <f>Achievements!N99</f>
        <v> </v>
      </c>
      <c r="D21" s="227"/>
      <c r="E21" s="41" t="str">
        <f>Achievements!$B24</f>
        <v>e.</v>
      </c>
      <c r="F21" s="9" t="str">
        <f>Achievements!$C24</f>
        <v>Raise flag</v>
      </c>
      <c r="G21" s="42" t="str">
        <f>IF(Achievements!N24="A","A"," ")</f>
        <v> </v>
      </c>
      <c r="I21" s="47" t="str">
        <f>Electives!B30</f>
        <v>a.</v>
      </c>
      <c r="J21" s="47" t="str">
        <f>Electives!C30</f>
        <v>Play pie-tin washer toss</v>
      </c>
      <c r="K21" s="41" t="str">
        <f>IF(Electives!N30="E","E"," ")</f>
        <v> </v>
      </c>
      <c r="M21" s="47" t="str">
        <f>Electives!B122</f>
        <v>c.</v>
      </c>
      <c r="N21" s="47" t="str">
        <f>Electives!C122</f>
        <v>Wrap and tie a package</v>
      </c>
      <c r="O21" s="41" t="str">
        <f>IF(Electives!N122="E","E"," ")</f>
        <v> </v>
      </c>
    </row>
    <row r="22" spans="1:15" ht="12.75">
      <c r="A22" s="53" t="s">
        <v>262</v>
      </c>
      <c r="B22" s="64" t="str">
        <f>Achievements!N114</f>
        <v> </v>
      </c>
      <c r="D22" s="227"/>
      <c r="E22" s="41" t="str">
        <f>Achievements!$B25</f>
        <v>f.</v>
      </c>
      <c r="F22" s="9" t="str">
        <f>Achievements!$C25</f>
        <v>Outdoor flag ceremony</v>
      </c>
      <c r="G22" s="42" t="str">
        <f>IF(Achievements!N25="A","A"," ")</f>
        <v> </v>
      </c>
      <c r="I22" s="47" t="str">
        <f>Electives!B31</f>
        <v>b.</v>
      </c>
      <c r="J22" s="47" t="str">
        <f>Electives!C31</f>
        <v>Play marble sharpshooter</v>
      </c>
      <c r="K22" s="41" t="str">
        <f>IF(Electives!N31="E","E"," ")</f>
        <v> </v>
      </c>
      <c r="M22" s="47" t="str">
        <f>Electives!B123</f>
        <v>d.</v>
      </c>
      <c r="N22" s="47" t="str">
        <f>Electives!C123</f>
        <v>Tie a stack of newspapers</v>
      </c>
      <c r="O22" s="41" t="str">
        <f>IF(Electives!N123="E","E"," ")</f>
        <v> </v>
      </c>
    </row>
    <row r="23" spans="1:15" ht="12.75">
      <c r="A23" s="54" t="s">
        <v>330</v>
      </c>
      <c r="B23" s="63" t="str">
        <f>IF(Electives!N8&gt;0,Electives!N8," ")</f>
        <v> </v>
      </c>
      <c r="D23" s="227"/>
      <c r="E23" s="41" t="str">
        <f>Achievements!$B26</f>
        <v>g.</v>
      </c>
      <c r="F23" s="9" t="str">
        <f>Achievements!$C26</f>
        <v>Fold US Flag</v>
      </c>
      <c r="G23" s="42" t="str">
        <f>IF(Achievements!N26="A","A"," ")</f>
        <v> </v>
      </c>
      <c r="I23" s="47" t="str">
        <f>Electives!B32</f>
        <v>c.</v>
      </c>
      <c r="J23" s="47" t="str">
        <f>Electives!C32</f>
        <v>Play ring toss</v>
      </c>
      <c r="K23" s="41" t="str">
        <f>IF(Electives!N32="E","E"," ")</f>
        <v> </v>
      </c>
      <c r="M23" s="47" t="str">
        <f>Electives!B124</f>
        <v>e.</v>
      </c>
      <c r="N23" s="47" t="str">
        <f>Electives!C124</f>
        <v>Tie two cords with overhand</v>
      </c>
      <c r="O23" s="41" t="str">
        <f>IF(Electives!N124="E","E"," ")</f>
        <v> </v>
      </c>
    </row>
    <row r="24" spans="4:15" ht="12.75">
      <c r="D24" s="44" t="str">
        <f>Achievements!$B28</f>
        <v>3. Keep Your Body Healthy</v>
      </c>
      <c r="E24" s="44"/>
      <c r="F24" s="44"/>
      <c r="G24" s="44"/>
      <c r="I24" s="47" t="str">
        <f>Electives!B33</f>
        <v>d.</v>
      </c>
      <c r="J24" s="47" t="str">
        <f>Electives!C33</f>
        <v>Play beanbag toss</v>
      </c>
      <c r="K24" s="41" t="str">
        <f>IF(Electives!N33="E","E"," ")</f>
        <v> </v>
      </c>
      <c r="M24" s="47" t="str">
        <f>Electives!B125</f>
        <v>f.</v>
      </c>
      <c r="N24" s="47" t="str">
        <f>Electives!C125</f>
        <v>Tie a necktie</v>
      </c>
      <c r="O24" s="41" t="str">
        <f>IF(Electives!N125="E","E"," ")</f>
        <v> </v>
      </c>
    </row>
    <row r="25" spans="4:15" ht="12.75" customHeight="1">
      <c r="D25" s="224" t="s">
        <v>316</v>
      </c>
      <c r="E25" s="41" t="str">
        <f>Achievements!$B29</f>
        <v>a.</v>
      </c>
      <c r="F25" s="9" t="str">
        <f>Achievements!$C29</f>
        <v>Track health habits</v>
      </c>
      <c r="G25" s="42" t="str">
        <f>IF(Achievements!N29="A","A"," ")</f>
        <v> </v>
      </c>
      <c r="I25" s="47" t="str">
        <f>Electives!B34</f>
        <v>e.</v>
      </c>
      <c r="J25" s="47" t="str">
        <f>Electives!C34</f>
        <v>Play a game of marbles</v>
      </c>
      <c r="K25" s="41" t="str">
        <f>IF(Electives!N34="E","E"," ")</f>
        <v> </v>
      </c>
      <c r="M25" s="47" t="str">
        <f>Electives!B126</f>
        <v>g.</v>
      </c>
      <c r="N25" s="47" t="str">
        <f>Electives!C126</f>
        <v>Wrap ends of a rope with tape</v>
      </c>
      <c r="O25" s="41" t="str">
        <f>IF(Electives!N126="E","E"," ")</f>
        <v> </v>
      </c>
    </row>
    <row r="26" spans="1:15" ht="12.75" customHeight="1">
      <c r="A26" s="57" t="s">
        <v>321</v>
      </c>
      <c r="B26" s="4"/>
      <c r="D26" s="225"/>
      <c r="E26" s="41" t="str">
        <f>Achievements!$B30</f>
        <v>b.</v>
      </c>
      <c r="F26" s="9" t="str">
        <f>Achievements!$C30</f>
        <v>Stop spread of colds</v>
      </c>
      <c r="G26" s="42" t="str">
        <f>IF(Achievements!N30="A","A"," ")</f>
        <v> </v>
      </c>
      <c r="I26" s="47" t="str">
        <f>Electives!B35</f>
        <v>f.</v>
      </c>
      <c r="J26" s="47" t="str">
        <f>Electives!C35</f>
        <v>Play large group game</v>
      </c>
      <c r="K26" s="41" t="str">
        <f>IF(Electives!N35="E","E"," ")</f>
        <v> </v>
      </c>
      <c r="M26" s="11" t="str">
        <f>Electives!B128</f>
        <v>18. Outdoor Adventure</v>
      </c>
      <c r="N26" s="11"/>
      <c r="O26" s="11"/>
    </row>
    <row r="27" spans="1:15" ht="12.75">
      <c r="A27" s="55" t="str">
        <f>Electives!B9</f>
        <v>1. It's a Secret</v>
      </c>
      <c r="B27" s="41" t="str">
        <f>IF(Electives!N14&gt;0,Electives!N14," ")</f>
        <v> </v>
      </c>
      <c r="D27" s="226"/>
      <c r="E27" s="41" t="str">
        <f>Achievements!$B31</f>
        <v>c.</v>
      </c>
      <c r="F27" s="9" t="str">
        <f>Achievements!$C31</f>
        <v>Cut on your finger</v>
      </c>
      <c r="G27" s="42" t="str">
        <f>IF(Achievements!N31="A","A"," ")</f>
        <v> </v>
      </c>
      <c r="I27" s="2" t="str">
        <f>Electives!B37</f>
        <v>5. Spare Time Fun</v>
      </c>
      <c r="J27" s="39"/>
      <c r="M27" s="47" t="str">
        <f>Electives!B129</f>
        <v>a.</v>
      </c>
      <c r="N27" s="47" t="str">
        <f>Electives!C129</f>
        <v>Plan &amp; hold family or den picnic</v>
      </c>
      <c r="O27" s="41" t="str">
        <f>IF(Electives!N129="E","E"," ")</f>
        <v> </v>
      </c>
    </row>
    <row r="28" spans="1:15" ht="12.75">
      <c r="A28" s="8" t="str">
        <f>Electives!B15</f>
        <v>2. Be an Actor</v>
      </c>
      <c r="B28" s="41" t="str">
        <f>IF(Electives!N21&gt;0,Electives!N21," ")</f>
        <v> </v>
      </c>
      <c r="D28" s="44" t="str">
        <f>Achievements!$B33</f>
        <v>4. Know Your Home and Community</v>
      </c>
      <c r="E28" s="44"/>
      <c r="F28" s="44"/>
      <c r="G28" s="44"/>
      <c r="I28" s="47" t="str">
        <f>Electives!B38</f>
        <v>a.</v>
      </c>
      <c r="J28" s="47" t="str">
        <f>Electives!C38</f>
        <v>Kite flying safety rules</v>
      </c>
      <c r="K28" s="41" t="str">
        <f>IF(Electives!N38="E","E"," ")</f>
        <v> </v>
      </c>
      <c r="M28" s="47" t="str">
        <f>Electives!B130</f>
        <v>b.</v>
      </c>
      <c r="N28" s="47" t="str">
        <f>Electives!C130</f>
        <v>Plan &amp; run family or den outing</v>
      </c>
      <c r="O28" s="41" t="str">
        <f>IF(Electives!N130="E","E"," ")</f>
        <v> </v>
      </c>
    </row>
    <row r="29" spans="1:15" ht="12.75" customHeight="1">
      <c r="A29" s="8" t="str">
        <f>Electives!B22</f>
        <v>3. Make it Yourself</v>
      </c>
      <c r="B29" s="65" t="str">
        <f>IF(Electives!N28&gt;0,Electives!N28," ")</f>
        <v> </v>
      </c>
      <c r="D29" s="224" t="s">
        <v>316</v>
      </c>
      <c r="E29" s="42" t="str">
        <f>Achievements!$B34</f>
        <v>a.</v>
      </c>
      <c r="F29" s="43" t="str">
        <f>Achievements!$C34</f>
        <v>Emergency Numbers</v>
      </c>
      <c r="G29" s="42" t="str">
        <f>IF(Achievements!N34="A","A"," ")</f>
        <v> </v>
      </c>
      <c r="I29" s="47" t="str">
        <f>Electives!B39</f>
        <v>b.</v>
      </c>
      <c r="J29" s="47" t="str">
        <f>Electives!C39</f>
        <v>Make &amp; fly a paper bag kite</v>
      </c>
      <c r="K29" s="41" t="str">
        <f>IF(Electives!N39="E","E"," ")</f>
        <v> </v>
      </c>
      <c r="M29" s="47" t="str">
        <f>Electives!B131</f>
        <v>c.</v>
      </c>
      <c r="N29" s="47" t="str">
        <f>Electives!C131</f>
        <v>Play &amp; lay a treasure hunt</v>
      </c>
      <c r="O29" s="41" t="str">
        <f>IF(Electives!N131="E","E"," ")</f>
        <v> </v>
      </c>
    </row>
    <row r="30" spans="1:15" ht="12.75" customHeight="1">
      <c r="A30" s="8" t="str">
        <f>Electives!B29</f>
        <v>4. Play a Game</v>
      </c>
      <c r="B30" s="41" t="str">
        <f>IF(Electives!N36&gt;0,Electives!N36," ")</f>
        <v> </v>
      </c>
      <c r="D30" s="225"/>
      <c r="E30" s="41" t="str">
        <f>Achievements!$B35</f>
        <v>b.</v>
      </c>
      <c r="F30" s="9" t="str">
        <f>Achievements!$C35</f>
        <v>Stranger at door</v>
      </c>
      <c r="G30" s="42" t="str">
        <f>IF(Achievements!N35="A","A"," ")</f>
        <v> </v>
      </c>
      <c r="I30" s="47" t="str">
        <f>Electives!B40</f>
        <v>c.</v>
      </c>
      <c r="J30" s="47" t="str">
        <f>Electives!C40</f>
        <v>Make &amp; fly a two-stick kite</v>
      </c>
      <c r="K30" s="41" t="str">
        <f>IF(Electives!N40="E","E"," ")</f>
        <v> </v>
      </c>
      <c r="M30" s="47" t="str">
        <f>Electives!B132</f>
        <v>d.</v>
      </c>
      <c r="N30" s="47" t="str">
        <f>Electives!C132</f>
        <v>Plan &amp; lay out obstacle race</v>
      </c>
      <c r="O30" s="41" t="str">
        <f>IF(Electives!N132="E","E"," ")</f>
        <v> </v>
      </c>
    </row>
    <row r="31" spans="1:15" ht="12.75">
      <c r="A31" s="8" t="str">
        <f>Electives!B37</f>
        <v>5. Spare Time Fun</v>
      </c>
      <c r="B31" s="41" t="str">
        <f>IF(Electives!N47&gt;0,Electives!N47," ")</f>
        <v> </v>
      </c>
      <c r="D31" s="225"/>
      <c r="E31" s="41" t="str">
        <f>Achievements!$B36</f>
        <v>c.</v>
      </c>
      <c r="F31" s="9" t="str">
        <f>Achievements!$C36</f>
        <v>Phone etiquette</v>
      </c>
      <c r="G31" s="42" t="str">
        <f>IF(Achievements!N36="A","A"," ")</f>
        <v> </v>
      </c>
      <c r="I31" s="47" t="str">
        <f>Electives!B41</f>
        <v>d.</v>
      </c>
      <c r="J31" s="47" t="str">
        <f>Electives!C41</f>
        <v>Make &amp; fly a three-stick kite</v>
      </c>
      <c r="K31" s="41" t="str">
        <f>IF(Electives!N41="E","E"," ")</f>
        <v> </v>
      </c>
      <c r="M31" s="47" t="str">
        <f>Electives!B133</f>
        <v>e.</v>
      </c>
      <c r="N31" s="47" t="str">
        <f>Electives!C133</f>
        <v>Plan &amp; lay out adventure trail</v>
      </c>
      <c r="O31" s="41" t="str">
        <f>IF(Electives!N133="E","E"," ")</f>
        <v> </v>
      </c>
    </row>
    <row r="32" spans="1:15" ht="12.75">
      <c r="A32" s="8" t="str">
        <f>Electives!B48</f>
        <v>6. Books, Books, Books</v>
      </c>
      <c r="B32" s="41" t="str">
        <f>IF(Electives!N52&gt;0,Electives!N52," ")</f>
        <v> </v>
      </c>
      <c r="D32" s="225"/>
      <c r="E32" s="41" t="str">
        <f>Achievements!$B37</f>
        <v>d.</v>
      </c>
      <c r="F32" s="9" t="str">
        <f>Achievements!$C37</f>
        <v>Leaving home rules</v>
      </c>
      <c r="G32" s="42" t="str">
        <f>IF(Achievements!N37="A","A"," ")</f>
        <v> </v>
      </c>
      <c r="I32" s="47" t="str">
        <f>Electives!B42</f>
        <v>e.</v>
      </c>
      <c r="J32" s="47" t="str">
        <f>Electives!C42</f>
        <v>Make and use a kite reel</v>
      </c>
      <c r="K32" s="41" t="str">
        <f>IF(Electives!N42="E","E"," ")</f>
        <v> </v>
      </c>
      <c r="M32" s="47" t="str">
        <f>Electives!B134</f>
        <v>f.</v>
      </c>
      <c r="N32" s="47" t="str">
        <f>Electives!C134</f>
        <v>Two summertime pack events</v>
      </c>
      <c r="O32" s="41" t="str">
        <f>IF(Electives!N134="E","E"," ")</f>
        <v> </v>
      </c>
    </row>
    <row r="33" spans="1:15" ht="12.75">
      <c r="A33" s="8" t="str">
        <f>Electives!B53</f>
        <v>7. Foot Power</v>
      </c>
      <c r="B33" s="41" t="str">
        <f>IF(Electives!N57&gt;0,Electives!N57," ")</f>
        <v> </v>
      </c>
      <c r="D33" s="225"/>
      <c r="E33" s="41" t="str">
        <f>Achievements!$B38</f>
        <v>e.</v>
      </c>
      <c r="F33" s="9" t="str">
        <f>Achievements!$C38</f>
        <v>Household jobs and resp.</v>
      </c>
      <c r="G33" s="42" t="str">
        <f>IF(Achievements!N38="A","A"," ")</f>
        <v> </v>
      </c>
      <c r="I33" s="47" t="str">
        <f>Electives!B43</f>
        <v>f.</v>
      </c>
      <c r="J33" s="47" t="str">
        <f>Electives!C43</f>
        <v>Make rubber-band boat</v>
      </c>
      <c r="K33" s="41" t="str">
        <f>IF(Electives!N43="E","E"," ")</f>
        <v> </v>
      </c>
      <c r="M33" s="47" t="str">
        <f>Electives!B135</f>
        <v>g.</v>
      </c>
      <c r="N33" s="47" t="str">
        <f>Electives!C135</f>
        <v>Point out poisonous plants</v>
      </c>
      <c r="O33" s="41" t="str">
        <f>IF(Electives!N135="E","E"," ")</f>
        <v> </v>
      </c>
    </row>
    <row r="34" spans="1:15" ht="12.75">
      <c r="A34" s="8" t="str">
        <f>Electives!B58</f>
        <v>8. Machine Power</v>
      </c>
      <c r="B34" s="41" t="str">
        <f>IF(Electives!N63&gt;0,Electives!N63," ")</f>
        <v> </v>
      </c>
      <c r="D34" s="226"/>
      <c r="E34" s="41" t="str">
        <f>Achievements!$B39</f>
        <v>f.</v>
      </c>
      <c r="F34" s="9" t="str">
        <f>Achievements!$C39</f>
        <v>Visit important place</v>
      </c>
      <c r="G34" s="42" t="str">
        <f>IF(Achievements!N39="A","A"," ")</f>
        <v> </v>
      </c>
      <c r="I34" s="47" t="str">
        <f>Electives!B44</f>
        <v>g.</v>
      </c>
      <c r="J34" s="47" t="str">
        <f>Electives!C44</f>
        <v>Make boat, plane, train, etc.</v>
      </c>
      <c r="K34" s="41" t="str">
        <f>IF(Electives!N44="E","E"," ")</f>
        <v> </v>
      </c>
      <c r="M34" s="11" t="str">
        <f>Electives!B137</f>
        <v>19. Fishing</v>
      </c>
      <c r="N34" s="11"/>
      <c r="O34" s="11"/>
    </row>
    <row r="35" spans="1:15" ht="12.75">
      <c r="A35" s="8" t="str">
        <f>Electives!B64</f>
        <v>9. Let's Have a Party</v>
      </c>
      <c r="B35" s="41" t="str">
        <f>IF(Electives!N68&gt;0,Electives!N68," ")</f>
        <v> </v>
      </c>
      <c r="D35" s="38" t="str">
        <f>Achievements!$B41</f>
        <v>5. Tools for Fixing and Building </v>
      </c>
      <c r="E35" s="38"/>
      <c r="F35" s="38"/>
      <c r="G35" s="38"/>
      <c r="I35" s="47" t="str">
        <f>Electives!B45</f>
        <v>h.</v>
      </c>
      <c r="J35" s="47" t="str">
        <f>Electives!C45</f>
        <v>Make boat, plane, train, etc.</v>
      </c>
      <c r="K35" s="41" t="str">
        <f>IF(Electives!N45="E","E"," ")</f>
        <v> </v>
      </c>
      <c r="M35" s="47" t="str">
        <f>Electives!B138</f>
        <v>a.</v>
      </c>
      <c r="N35" s="47" t="str">
        <f>Electives!C138</f>
        <v>Identify 5 fish</v>
      </c>
      <c r="O35" s="41" t="str">
        <f>IF(Electives!N138="E","E"," ")</f>
        <v> </v>
      </c>
    </row>
    <row r="36" spans="1:15" ht="12.75" customHeight="1">
      <c r="A36" s="8" t="str">
        <f>Electives!B69</f>
        <v>10 American Indian Lore</v>
      </c>
      <c r="B36" s="41" t="str">
        <f>IF(Electives!N76&gt;0,Electives!N76," ")</f>
        <v> </v>
      </c>
      <c r="D36" s="224" t="s">
        <v>316</v>
      </c>
      <c r="E36" s="41" t="str">
        <f>Achievements!$B42</f>
        <v>a.</v>
      </c>
      <c r="F36" s="9" t="str">
        <f>Achievements!$C42</f>
        <v>Name seven tools</v>
      </c>
      <c r="G36" s="41" t="str">
        <f>IF(Achievements!N42="A","A"," ")</f>
        <v> </v>
      </c>
      <c r="I36" s="47" t="str">
        <f>Electives!B46</f>
        <v>i.</v>
      </c>
      <c r="J36" s="47" t="str">
        <f>Electives!C46</f>
        <v>Make boat, plane, train, etc.</v>
      </c>
      <c r="K36" s="41" t="str">
        <f>IF(Electives!N46="E","E"," ")</f>
        <v> </v>
      </c>
      <c r="M36" s="47" t="str">
        <f>Electives!B139</f>
        <v>b.</v>
      </c>
      <c r="N36" s="47" t="str">
        <f>Electives!C139</f>
        <v>Rig a pole with line and hook</v>
      </c>
      <c r="O36" s="41" t="str">
        <f>IF(Electives!N139="E","E"," ")</f>
        <v> </v>
      </c>
    </row>
    <row r="37" spans="1:15" ht="12.75" customHeight="1">
      <c r="A37" s="8" t="str">
        <f>Electives!B77</f>
        <v>11. Sing-Along</v>
      </c>
      <c r="B37" s="41" t="str">
        <f>IF(Electives!N84&gt;0,Electives!N84," ")</f>
        <v> </v>
      </c>
      <c r="D37" s="225"/>
      <c r="E37" s="41" t="str">
        <f>Achievements!$B43</f>
        <v>b.</v>
      </c>
      <c r="F37" s="9" t="str">
        <f>Achievements!$C43</f>
        <v>Use plyers</v>
      </c>
      <c r="G37" s="41" t="str">
        <f>IF(Achievements!N43="A","A"," ")</f>
        <v> </v>
      </c>
      <c r="I37" s="2" t="str">
        <f>Electives!B48</f>
        <v>6. Books, Books, Books</v>
      </c>
      <c r="J37" s="39"/>
      <c r="M37" s="47" t="str">
        <f>Electives!B140</f>
        <v>c.</v>
      </c>
      <c r="N37" s="47" t="str">
        <f>Electives!C140</f>
        <v>Bait your hook &amp; fish</v>
      </c>
      <c r="O37" s="41" t="str">
        <f>IF(Electives!N140="E","E"," ")</f>
        <v> </v>
      </c>
    </row>
    <row r="38" spans="1:15" ht="12.75">
      <c r="A38" s="8" t="str">
        <f>Electives!B85</f>
        <v>12. Be an Artist</v>
      </c>
      <c r="B38" s="41" t="str">
        <f>IF(Electives!N92&gt;0,Electives!N92," ")</f>
        <v> </v>
      </c>
      <c r="D38" s="225"/>
      <c r="E38" s="41" t="str">
        <f>Achievements!$B44</f>
        <v>c.</v>
      </c>
      <c r="F38" s="9" t="str">
        <f>Achievements!$C44</f>
        <v>Screws and screwdrivers</v>
      </c>
      <c r="G38" s="41" t="str">
        <f>IF(Achievements!N44="A","A"," ")</f>
        <v> </v>
      </c>
      <c r="I38" s="47" t="str">
        <f>Electives!B49</f>
        <v>a.</v>
      </c>
      <c r="J38" s="47" t="str">
        <f>Electives!C49</f>
        <v>Visit library. Get library card</v>
      </c>
      <c r="K38" s="41" t="str">
        <f>IF(Electives!N49="E","E"," ")</f>
        <v> </v>
      </c>
      <c r="M38" s="47" t="str">
        <f>Electives!B141</f>
        <v>d.</v>
      </c>
      <c r="N38" s="47" t="str">
        <f>Electives!C141</f>
        <v>Know rules of safe fishing</v>
      </c>
      <c r="O38" s="41" t="str">
        <f>IF(Electives!N141="E","E"," ")</f>
        <v> </v>
      </c>
    </row>
    <row r="39" spans="1:15" ht="12.75">
      <c r="A39" s="8" t="str">
        <f>Electives!B93</f>
        <v>13. Birds</v>
      </c>
      <c r="B39" s="41" t="str">
        <f>IF(Electives!N100&gt;0,Electives!N100," ")</f>
        <v> </v>
      </c>
      <c r="D39" s="225"/>
      <c r="E39" s="41" t="str">
        <f>Achievements!$B45</f>
        <v>d.</v>
      </c>
      <c r="F39" s="9" t="str">
        <f>Achievements!$C45</f>
        <v>Use a hammer</v>
      </c>
      <c r="G39" s="41" t="str">
        <f>IF(Achievements!N45="A","A"," ")</f>
        <v> </v>
      </c>
      <c r="I39" s="47" t="str">
        <f>Electives!B50</f>
        <v>b.</v>
      </c>
      <c r="J39" s="47" t="str">
        <f>Electives!C50</f>
        <v>Choose a book and read it</v>
      </c>
      <c r="K39" s="41" t="str">
        <f>IF(Electives!N50="E","E"," ")</f>
        <v> </v>
      </c>
      <c r="M39" s="47" t="str">
        <f>Electives!B142</f>
        <v>e.</v>
      </c>
      <c r="N39" s="47" t="str">
        <f>Electives!C142</f>
        <v>Tell about fishing laws in area</v>
      </c>
      <c r="O39" s="41" t="str">
        <f>IF(Electives!N142="E","E"," ")</f>
        <v> </v>
      </c>
    </row>
    <row r="40" spans="1:15" ht="12.75">
      <c r="A40" s="8" t="str">
        <f>Electives!B101</f>
        <v>14. Pets</v>
      </c>
      <c r="B40" s="41" t="str">
        <f>IF(Electives!N106&gt;0,Electives!N106," ")</f>
        <v> </v>
      </c>
      <c r="D40" s="226"/>
      <c r="E40" s="41" t="str">
        <f>Achievements!$B46</f>
        <v>e.</v>
      </c>
      <c r="F40" s="9" t="str">
        <f>Achievements!$C46</f>
        <v>Make something useful</v>
      </c>
      <c r="G40" s="41" t="str">
        <f>IF(Achievements!N46="A","A"," ")</f>
        <v> </v>
      </c>
      <c r="I40" s="47" t="str">
        <f>Electives!B51</f>
        <v>c.</v>
      </c>
      <c r="J40" s="47" t="str">
        <f>Electives!C51</f>
        <v>Make a book cover for a book</v>
      </c>
      <c r="K40" s="41" t="str">
        <f>IF(Electives!N51="E","E"," ")</f>
        <v> </v>
      </c>
      <c r="M40" s="47" t="str">
        <f>Electives!B143</f>
        <v>f.</v>
      </c>
      <c r="N40" s="47" t="str">
        <f>Electives!C143</f>
        <v>Show how to use a rod &amp; reel</v>
      </c>
      <c r="O40" s="41" t="str">
        <f>IF(Electives!N143="E","E"," ")</f>
        <v> </v>
      </c>
    </row>
    <row r="41" spans="1:15" ht="12.75">
      <c r="A41" s="8" t="str">
        <f>Electives!B107</f>
        <v>15. Grow Something</v>
      </c>
      <c r="B41" s="41" t="str">
        <f>IF(Electives!N113&gt;0,Electives!N113," ")</f>
        <v> </v>
      </c>
      <c r="D41" s="38" t="str">
        <f>Achievements!$B48</f>
        <v>6. Start a Collection</v>
      </c>
      <c r="E41" s="38"/>
      <c r="F41" s="38"/>
      <c r="G41" s="38"/>
      <c r="I41" s="2" t="str">
        <f>Electives!B53</f>
        <v>7. Foot Power</v>
      </c>
      <c r="J41" s="39"/>
      <c r="M41" s="11" t="str">
        <f>Electives!B145</f>
        <v>20. Sports</v>
      </c>
      <c r="N41" s="11"/>
      <c r="O41" s="11"/>
    </row>
    <row r="42" spans="1:15" ht="12.75" customHeight="1">
      <c r="A42" s="8" t="str">
        <f>Electives!B114</f>
        <v>16. Family Alert</v>
      </c>
      <c r="B42" s="41" t="str">
        <f>IF(Electives!N118&gt;0,Electives!N118," ")</f>
        <v> </v>
      </c>
      <c r="D42" s="224" t="s">
        <v>316</v>
      </c>
      <c r="E42" s="45" t="str">
        <f>Achievements!$B49</f>
        <v>a.</v>
      </c>
      <c r="F42" s="9" t="str">
        <f>Achievements!$C49</f>
        <v>CC Positive Attitude - Know</v>
      </c>
      <c r="G42" s="41" t="str">
        <f>IF(Achievements!N49="A","A"," ")</f>
        <v> </v>
      </c>
      <c r="I42" s="47" t="str">
        <f>Electives!B54</f>
        <v>a.</v>
      </c>
      <c r="J42" s="47" t="str">
        <f>Electives!C54</f>
        <v>Learn to walk on stilts</v>
      </c>
      <c r="K42" s="41" t="str">
        <f>IF(Electives!N54="E","E"," ")</f>
        <v> </v>
      </c>
      <c r="M42" s="47" t="str">
        <f>Electives!B146</f>
        <v>a.</v>
      </c>
      <c r="N42" s="47" t="str">
        <f>Electives!C146</f>
        <v>Play tennis, tab.tennis, or bdm.</v>
      </c>
      <c r="O42" s="41" t="str">
        <f>IF(Electives!N146="E","E"," ")</f>
        <v> </v>
      </c>
    </row>
    <row r="43" spans="1:15" ht="12.75" customHeight="1">
      <c r="A43" s="8" t="str">
        <f>Electives!B119</f>
        <v>17. Tie It Right</v>
      </c>
      <c r="B43" s="41" t="str">
        <f>IF(Electives!N127&gt;0,Electives!N127," ")</f>
        <v> </v>
      </c>
      <c r="D43" s="225"/>
      <c r="E43" s="46"/>
      <c r="F43" s="9" t="str">
        <f>Achievements!$C50</f>
        <v>CC Positive Attitude - Commit</v>
      </c>
      <c r="G43" s="41" t="str">
        <f>IF(Achievements!N50="A","A"," ")</f>
        <v> </v>
      </c>
      <c r="I43" s="47" t="str">
        <f>Electives!B55</f>
        <v>b.</v>
      </c>
      <c r="J43" s="47" t="str">
        <f>Electives!C55</f>
        <v>Make puddle jumpers &amp; walk</v>
      </c>
      <c r="K43" s="41" t="str">
        <f>IF(Electives!N55="E","E"," ")</f>
        <v> </v>
      </c>
      <c r="M43" s="47" t="str">
        <f>Electives!B147</f>
        <v>b.</v>
      </c>
      <c r="N43" s="47" t="str">
        <f>Electives!C147</f>
        <v>Know boating safety rules</v>
      </c>
      <c r="O43" s="41" t="str">
        <f>IF(Electives!N147="E","E"," ")</f>
        <v> </v>
      </c>
    </row>
    <row r="44" spans="1:15" ht="12.75">
      <c r="A44" s="8" t="str">
        <f>Electives!B128</f>
        <v>18. Outdoor Adventure</v>
      </c>
      <c r="B44" s="41" t="str">
        <f>IF(Electives!N136&gt;0,Electives!N136," ")</f>
        <v> </v>
      </c>
      <c r="D44" s="225"/>
      <c r="E44" s="42"/>
      <c r="F44" s="9" t="str">
        <f>Achievements!$C51</f>
        <v>CC Positive Attitude - Practice</v>
      </c>
      <c r="G44" s="41" t="str">
        <f>IF(Achievements!N51="A","A"," ")</f>
        <v> </v>
      </c>
      <c r="I44" s="47" t="str">
        <f>Electives!B56</f>
        <v>c.</v>
      </c>
      <c r="J44" s="47" t="str">
        <f>Electives!C56</f>
        <v>Make foot racers and use</v>
      </c>
      <c r="K44" s="41" t="str">
        <f>IF(Electives!N56="E","E"," ")</f>
        <v> </v>
      </c>
      <c r="M44" s="47" t="str">
        <f>Electives!B148</f>
        <v>c.</v>
      </c>
      <c r="N44" s="47" t="str">
        <f>Electives!C148</f>
        <v>Earn Archery belt loop</v>
      </c>
      <c r="O44" s="41" t="str">
        <f>IF(Electives!N148="E","E"," ")</f>
        <v> </v>
      </c>
    </row>
    <row r="45" spans="1:15" ht="12.75">
      <c r="A45" s="8" t="str">
        <f>Electives!B137</f>
        <v>19. Fishing</v>
      </c>
      <c r="B45" s="41" t="str">
        <f>IF(Electives!N144&gt;0,Electives!N144," ")</f>
        <v> </v>
      </c>
      <c r="D45" s="225"/>
      <c r="E45" s="41" t="str">
        <f>Achievements!$B52</f>
        <v>b.</v>
      </c>
      <c r="F45" s="9" t="str">
        <f>Achievements!$C52</f>
        <v>Collect ten things</v>
      </c>
      <c r="G45" s="41" t="str">
        <f>IF(Achievements!N52="A","A"," ")</f>
        <v> </v>
      </c>
      <c r="I45" s="2" t="str">
        <f>Electives!B58</f>
        <v>8. Machine Power</v>
      </c>
      <c r="J45" s="39"/>
      <c r="M45" s="47" t="str">
        <f>Electives!B149</f>
        <v>d.</v>
      </c>
      <c r="N45" s="47" t="str">
        <f>Electives!C149</f>
        <v>Safety and courtesy for skiing</v>
      </c>
      <c r="O45" s="41" t="str">
        <f>IF(Electives!N149="E","E"," ")</f>
        <v> </v>
      </c>
    </row>
    <row r="46" spans="1:15" ht="12.75">
      <c r="A46" s="8" t="str">
        <f>Electives!B145</f>
        <v>20. Sports</v>
      </c>
      <c r="B46" s="41" t="str">
        <f>IF(Electives!N161&gt;0,Electives!N161," ")</f>
        <v> </v>
      </c>
      <c r="D46" s="226"/>
      <c r="E46" s="41" t="str">
        <f>Achievements!$B53</f>
        <v>c.</v>
      </c>
      <c r="F46" s="9" t="str">
        <f>Achievements!$C53</f>
        <v>Show and explain collection</v>
      </c>
      <c r="G46" s="41" t="str">
        <f>IF(Achievements!N53="A","A"," ")</f>
        <v> </v>
      </c>
      <c r="I46" s="47" t="str">
        <f>Electives!B59</f>
        <v>a.</v>
      </c>
      <c r="J46" s="47" t="str">
        <f>Electives!C59</f>
        <v>Name 10 kinds of trucks</v>
      </c>
      <c r="K46" s="41" t="str">
        <f>IF(Electives!N59="E","E"," ")</f>
        <v> </v>
      </c>
      <c r="M46" s="47" t="str">
        <f>Electives!B150</f>
        <v>e.</v>
      </c>
      <c r="N46" s="47" t="str">
        <f>Electives!C150</f>
        <v>Go ice skating</v>
      </c>
      <c r="O46" s="41" t="str">
        <f>IF(Electives!N150="E","E"," ")</f>
        <v> </v>
      </c>
    </row>
    <row r="47" spans="1:15" ht="12.75">
      <c r="A47" s="8" t="str">
        <f>Electives!B162</f>
        <v>21. Computers</v>
      </c>
      <c r="B47" s="41" t="str">
        <f>IF(Electives!N166&gt;0,Electives!N166," ")</f>
        <v> </v>
      </c>
      <c r="D47" s="38" t="str">
        <f>Achievements!$B55</f>
        <v>7. Your Living World</v>
      </c>
      <c r="E47" s="38"/>
      <c r="F47" s="38"/>
      <c r="G47" s="36"/>
      <c r="I47" s="47" t="str">
        <f>Electives!B60</f>
        <v>b.</v>
      </c>
      <c r="J47" s="47" t="str">
        <f>Electives!C60</f>
        <v>Job using wheel &amp; axle</v>
      </c>
      <c r="K47" s="41" t="str">
        <f>IF(Electives!N60="E","E"," ")</f>
        <v> </v>
      </c>
      <c r="M47" s="47" t="str">
        <f>Electives!B151</f>
        <v>f.</v>
      </c>
      <c r="N47" s="47" t="str">
        <f>Electives!C151</f>
        <v>Go roller skating</v>
      </c>
      <c r="O47" s="41" t="str">
        <f>IF(Electives!N151="E","E"," ")</f>
        <v> </v>
      </c>
    </row>
    <row r="48" spans="1:15" ht="12.75" customHeight="1">
      <c r="A48" s="8" t="str">
        <f>Electives!B167</f>
        <v>22. Say It Right</v>
      </c>
      <c r="B48" s="41" t="str">
        <f>IF(Electives!N173&gt;0,Electives!N173," ")</f>
        <v> </v>
      </c>
      <c r="D48" s="224" t="s">
        <v>316</v>
      </c>
      <c r="E48" s="45" t="str">
        <f>Achievements!$B56</f>
        <v>a.</v>
      </c>
      <c r="F48" s="9" t="str">
        <f>Achievements!$C56</f>
        <v>CC Respect - Know</v>
      </c>
      <c r="G48" s="41" t="str">
        <f>IF(Achievements!N56="A","A"," ")</f>
        <v> </v>
      </c>
      <c r="I48" s="47" t="str">
        <f>Electives!B61</f>
        <v>c.</v>
      </c>
      <c r="J48" s="47" t="str">
        <f>Electives!C61</f>
        <v>Show how to use a pulley</v>
      </c>
      <c r="K48" s="41" t="str">
        <f>IF(Electives!N61="E","E"," ")</f>
        <v> </v>
      </c>
      <c r="M48" s="47" t="str">
        <f>Electives!B152</f>
        <v>g.</v>
      </c>
      <c r="N48" s="47" t="str">
        <f>Electives!C152</f>
        <v>Go bowling</v>
      </c>
      <c r="O48" s="41" t="str">
        <f>IF(Electives!N152="E","E"," ")</f>
        <v> </v>
      </c>
    </row>
    <row r="49" spans="1:15" ht="12.75" customHeight="1">
      <c r="A49" s="56" t="str">
        <f>Electives!B174</f>
        <v>23. Let's Go Camping</v>
      </c>
      <c r="B49" s="41" t="str">
        <f>IF(Electives!N183&gt;0,Electives!N183," ")</f>
        <v> </v>
      </c>
      <c r="D49" s="225"/>
      <c r="E49" s="46"/>
      <c r="F49" s="9" t="str">
        <f>Achievements!$C57</f>
        <v>CC Respect - Commit</v>
      </c>
      <c r="G49" s="41" t="str">
        <f>IF(Achievements!N57="A","A"," ")</f>
        <v> </v>
      </c>
      <c r="I49" s="47" t="str">
        <f>Electives!B62</f>
        <v>d.</v>
      </c>
      <c r="J49" s="47" t="str">
        <f>Electives!C62</f>
        <v>Make and use a windlass</v>
      </c>
      <c r="K49" s="41" t="str">
        <f>IF(Electives!N62="E","E"," ")</f>
        <v> </v>
      </c>
      <c r="M49" s="47" t="str">
        <f>Electives!B153</f>
        <v>h.</v>
      </c>
      <c r="N49" s="47" t="str">
        <f>Electives!C153</f>
        <v>Track sprinter's start</v>
      </c>
      <c r="O49" s="41" t="str">
        <f>IF(Electives!N153="E","E"," ")</f>
        <v> </v>
      </c>
    </row>
    <row r="50" spans="4:15" ht="12.75">
      <c r="D50" s="225"/>
      <c r="E50" s="42"/>
      <c r="F50" s="9" t="str">
        <f>Achievements!$C58</f>
        <v>CC Respect - Practice</v>
      </c>
      <c r="G50" s="41" t="str">
        <f>IF(Achievements!N58="A","A"," ")</f>
        <v> </v>
      </c>
      <c r="I50" s="2" t="str">
        <f>Electives!B64</f>
        <v>9. Let's Have a Party</v>
      </c>
      <c r="J50" s="39"/>
      <c r="M50" s="47" t="str">
        <f>Electives!B154</f>
        <v>i.</v>
      </c>
      <c r="N50" s="47" t="str">
        <f>Electives!C154</f>
        <v>Standing long jump</v>
      </c>
      <c r="O50" s="41" t="str">
        <f>IF(Electives!N154="E","E"," ")</f>
        <v> </v>
      </c>
    </row>
    <row r="51" spans="4:15" ht="12.75">
      <c r="D51" s="225"/>
      <c r="E51" s="41" t="str">
        <f>Achievements!$B59</f>
        <v>b.</v>
      </c>
      <c r="F51" s="9" t="str">
        <f>Achievements!$C59</f>
        <v>Find out about polution</v>
      </c>
      <c r="G51" s="41" t="str">
        <f>IF(Achievements!N59="A","A"," ")</f>
        <v> </v>
      </c>
      <c r="I51" s="47" t="str">
        <f>Electives!B65</f>
        <v>a.</v>
      </c>
      <c r="J51" s="47" t="str">
        <f>Electives!C65</f>
        <v>Help with a home or den party</v>
      </c>
      <c r="K51" s="41" t="str">
        <f>IF(Electives!N65="E","E"," ")</f>
        <v> </v>
      </c>
      <c r="M51" s="47" t="str">
        <f>Electives!B155</f>
        <v>j.</v>
      </c>
      <c r="N51" s="47" t="str">
        <f>Electives!C155</f>
        <v>Play in a flag football game</v>
      </c>
      <c r="O51" s="41" t="str">
        <f>IF(Electives!N155="E","E"," ")</f>
        <v> </v>
      </c>
    </row>
    <row r="52" spans="4:15" ht="12.75">
      <c r="D52" s="225"/>
      <c r="E52" s="41" t="str">
        <f>Achievements!$B60</f>
        <v>c.</v>
      </c>
      <c r="F52" s="9" t="str">
        <f>Achievements!$C60</f>
        <v>Find out about recycling</v>
      </c>
      <c r="G52" s="41" t="str">
        <f>IF(Achievements!N60="A","A"," ")</f>
        <v> </v>
      </c>
      <c r="I52" s="47" t="str">
        <f>Electives!B66</f>
        <v>b.</v>
      </c>
      <c r="J52" s="47" t="str">
        <f>Electives!C66</f>
        <v>Make a gift or toy and give it</v>
      </c>
      <c r="K52" s="41" t="str">
        <f>IF(Electives!N66="E","E"," ")</f>
        <v> </v>
      </c>
      <c r="M52" s="47" t="str">
        <f>Electives!B156</f>
        <v>k.</v>
      </c>
      <c r="N52" s="47" t="str">
        <f>Electives!C156</f>
        <v>Play in a soccer game</v>
      </c>
      <c r="O52" s="41" t="str">
        <f>IF(Electives!N156="E","E"," ")</f>
        <v> </v>
      </c>
    </row>
    <row r="53" spans="4:15" ht="12.75">
      <c r="D53" s="225"/>
      <c r="E53" s="41" t="str">
        <f>Achievements!$B61</f>
        <v>d.</v>
      </c>
      <c r="F53" s="9" t="str">
        <f>Achievements!$C61</f>
        <v>Pick up litter</v>
      </c>
      <c r="G53" s="41" t="str">
        <f>IF(Achievements!N61="A","A"," ")</f>
        <v> </v>
      </c>
      <c r="I53" s="47" t="str">
        <f>Electives!B67</f>
        <v>c.</v>
      </c>
      <c r="J53" s="47" t="str">
        <f>Electives!C67</f>
        <v>Make a gift or toy and give it</v>
      </c>
      <c r="K53" s="41" t="str">
        <f>IF(Electives!N67="E","E"," ")</f>
        <v> </v>
      </c>
      <c r="M53" s="47" t="str">
        <f>Electives!B157</f>
        <v>l.</v>
      </c>
      <c r="N53" s="47" t="str">
        <f>Electives!C157</f>
        <v>Play in a baseball or softball</v>
      </c>
      <c r="O53" s="41" t="str">
        <f>IF(Electives!N157="E","E"," ")</f>
        <v> </v>
      </c>
    </row>
    <row r="54" spans="4:15" ht="12.75">
      <c r="D54" s="225"/>
      <c r="E54" s="41" t="str">
        <f>Achievements!$B62</f>
        <v>e.</v>
      </c>
      <c r="F54" s="9" t="str">
        <f>Achievements!$C62</f>
        <v>Three stories about ecology</v>
      </c>
      <c r="G54" s="41" t="str">
        <f>IF(Achievements!N62="A","A"," ")</f>
        <v> </v>
      </c>
      <c r="I54" s="2" t="str">
        <f>Electives!B69</f>
        <v>10 American Indian Lore</v>
      </c>
      <c r="J54" s="39"/>
      <c r="M54" s="47" t="str">
        <f>Electives!B158</f>
        <v>m.</v>
      </c>
      <c r="N54" s="47" t="str">
        <f>Electives!C158</f>
        <v>Play in a basketball</v>
      </c>
      <c r="O54" s="41" t="str">
        <f>IF(Electives!N158="E","E"," ")</f>
        <v> </v>
      </c>
    </row>
    <row r="55" spans="4:15" ht="12.75">
      <c r="D55" s="226"/>
      <c r="E55" s="41" t="str">
        <f>Achievements!$B63</f>
        <v>f.</v>
      </c>
      <c r="F55" s="9" t="str">
        <f>Achievements!$C63</f>
        <v>Three ways to save energy</v>
      </c>
      <c r="G55" s="41" t="str">
        <f>IF(Achievements!N63="A","A"," ")</f>
        <v> </v>
      </c>
      <c r="I55" s="47" t="str">
        <f>Electives!B70</f>
        <v>a.</v>
      </c>
      <c r="J55" s="47" t="str">
        <f>Electives!C70</f>
        <v>Read about American indians</v>
      </c>
      <c r="K55" s="41" t="str">
        <f>IF(Electives!N70="E","E"," ")</f>
        <v> </v>
      </c>
      <c r="M55" s="47" t="str">
        <f>Electives!B159</f>
        <v>n.</v>
      </c>
      <c r="N55" s="47" t="str">
        <f>Electives!C159</f>
        <v>BB-gun belt loop</v>
      </c>
      <c r="O55" s="41" t="str">
        <f>IF(Electives!N159="E","E"," ")</f>
        <v> </v>
      </c>
    </row>
    <row r="56" spans="4:15" ht="12.75">
      <c r="D56" s="38" t="str">
        <f>Achievements!$B65</f>
        <v>8. Cooking and Eating</v>
      </c>
      <c r="E56" s="38"/>
      <c r="F56" s="38"/>
      <c r="G56" s="36"/>
      <c r="I56" s="47" t="str">
        <f>Electives!B71</f>
        <v>b.</v>
      </c>
      <c r="J56" s="47" t="str">
        <f>Electives!C71</f>
        <v>Make traditional instrument</v>
      </c>
      <c r="K56" s="41" t="str">
        <f>IF(Electives!N71="E","E"," ")</f>
        <v> </v>
      </c>
      <c r="M56" s="47" t="str">
        <f>Electives!B160</f>
        <v>o.</v>
      </c>
      <c r="N56" s="47" t="str">
        <f>Electives!C160</f>
        <v>4 outdoor physical fitness act.</v>
      </c>
      <c r="O56" s="41" t="str">
        <f>IF(Electives!N160="E","E"," ")</f>
        <v> </v>
      </c>
    </row>
    <row r="57" spans="4:15" ht="12.75" customHeight="1">
      <c r="D57" s="224" t="s">
        <v>316</v>
      </c>
      <c r="E57" s="41" t="str">
        <f>Achievements!$B66</f>
        <v>a.</v>
      </c>
      <c r="F57" s="9" t="str">
        <f>Achievements!$C66</f>
        <v>Food guide pyramid</v>
      </c>
      <c r="G57" s="41" t="str">
        <f>IF(Achievements!N66="A","A"," ")</f>
        <v> </v>
      </c>
      <c r="I57" s="47" t="str">
        <f>Electives!B72</f>
        <v>c.</v>
      </c>
      <c r="J57" s="47" t="str">
        <f>Electives!C72</f>
        <v>Make traditional clothing</v>
      </c>
      <c r="K57" s="41" t="str">
        <f>IF(Electives!N72="E","E"," ")</f>
        <v> </v>
      </c>
      <c r="M57" s="11" t="str">
        <f>Electives!B162</f>
        <v>21. Computers</v>
      </c>
      <c r="N57" s="11"/>
      <c r="O57" s="11"/>
    </row>
    <row r="58" spans="4:15" ht="12.75" customHeight="1">
      <c r="D58" s="225"/>
      <c r="E58" s="41" t="str">
        <f>Achievements!$B67</f>
        <v>b.</v>
      </c>
      <c r="F58" s="9" t="str">
        <f>Achievements!$C67</f>
        <v>Plan family meals</v>
      </c>
      <c r="G58" s="41" t="str">
        <f>IF(Achievements!N67="A","A"," ")</f>
        <v> </v>
      </c>
      <c r="I58" s="47" t="str">
        <f>Electives!B73</f>
        <v>d.</v>
      </c>
      <c r="J58" s="47" t="str">
        <f>Electives!C73</f>
        <v>Make traditional item</v>
      </c>
      <c r="K58" s="41" t="str">
        <f>IF(Electives!N73="E","E"," ")</f>
        <v> </v>
      </c>
      <c r="M58" s="47" t="str">
        <f>Electives!B163</f>
        <v>a.</v>
      </c>
      <c r="N58" s="47" t="str">
        <f>Electives!C163</f>
        <v>Business w/computers</v>
      </c>
      <c r="O58" s="41" t="str">
        <f>IF(Electives!N163="E","E"," ")</f>
        <v> </v>
      </c>
    </row>
    <row r="59" spans="4:15" ht="12.75">
      <c r="D59" s="225"/>
      <c r="E59" s="41" t="str">
        <f>Achievements!$B68</f>
        <v>c.</v>
      </c>
      <c r="F59" s="9" t="str">
        <f>Achievements!$C68</f>
        <v>Fix a meal for your family</v>
      </c>
      <c r="G59" s="41" t="str">
        <f>IF(Achievements!N68="A","A"," ")</f>
        <v> </v>
      </c>
      <c r="I59" s="47" t="str">
        <f>Electives!B74</f>
        <v>e.</v>
      </c>
      <c r="J59" s="47" t="str">
        <f>Electives!C74</f>
        <v>Make a trad house model</v>
      </c>
      <c r="K59" s="41" t="str">
        <f>IF(Electives!N74="E","E"," ")</f>
        <v> </v>
      </c>
      <c r="M59" s="47" t="str">
        <f>Electives!B164</f>
        <v>b.</v>
      </c>
      <c r="N59" s="47" t="str">
        <f>Electives!C164</f>
        <v>Explain a computer program</v>
      </c>
      <c r="O59" s="41" t="str">
        <f>IF(Electives!N164="E","E"," ")</f>
        <v> </v>
      </c>
    </row>
    <row r="60" spans="4:15" ht="12.75">
      <c r="D60" s="225"/>
      <c r="E60" s="41" t="str">
        <f>Achievements!$B69</f>
        <v>d.</v>
      </c>
      <c r="F60" s="9" t="str">
        <f>Achievements!$C69</f>
        <v>Fix your own breakfast</v>
      </c>
      <c r="G60" s="41" t="str">
        <f>IF(Achievements!N69="A","A"," ")</f>
        <v> </v>
      </c>
      <c r="I60" s="47" t="str">
        <f>Electives!B75</f>
        <v>f.</v>
      </c>
      <c r="J60" s="47" t="str">
        <f>Electives!C75</f>
        <v>Learn 12 Am. Ind. pict. words</v>
      </c>
      <c r="K60" s="41" t="str">
        <f>IF(Electives!N75="E","E"," ")</f>
        <v> </v>
      </c>
      <c r="M60" s="47" t="str">
        <f>Electives!B165</f>
        <v>c.</v>
      </c>
      <c r="N60" s="47" t="str">
        <f>Electives!C165</f>
        <v>Describe mouse and CD-ROM</v>
      </c>
      <c r="O60" s="41" t="str">
        <f>IF(Electives!N165="E","E"," ")</f>
        <v> </v>
      </c>
    </row>
    <row r="61" spans="4:15" ht="12.75">
      <c r="D61" s="226"/>
      <c r="E61" s="41" t="str">
        <f>Achievements!$B70</f>
        <v>e.</v>
      </c>
      <c r="F61" s="9" t="str">
        <f>Achievements!$C70</f>
        <v>Plan and fix outdoor meal</v>
      </c>
      <c r="G61" s="41" t="str">
        <f>IF(Achievements!N70="A","A"," ")</f>
        <v> </v>
      </c>
      <c r="I61" s="2" t="str">
        <f>Electives!B77</f>
        <v>11. Sing-Along</v>
      </c>
      <c r="J61" s="39"/>
      <c r="M61" s="11" t="str">
        <f>Electives!B167</f>
        <v>22. Say It Right</v>
      </c>
      <c r="N61" s="11"/>
      <c r="O61" s="11"/>
    </row>
    <row r="62" spans="4:15" ht="12.75">
      <c r="D62" s="38" t="str">
        <f>Achievements!$B72</f>
        <v>9. Be Safe at home and On the Street</v>
      </c>
      <c r="E62" s="38"/>
      <c r="F62" s="38"/>
      <c r="G62" s="36"/>
      <c r="I62" s="47" t="str">
        <f>Electives!B78</f>
        <v>a.</v>
      </c>
      <c r="J62" s="47" t="str">
        <f>Electives!C78</f>
        <v>Learn &amp; sing America</v>
      </c>
      <c r="K62" s="41" t="str">
        <f>IF(Electives!N78="E","E"," ")</f>
        <v> </v>
      </c>
      <c r="M62" s="47" t="str">
        <f>Electives!B168</f>
        <v>a.</v>
      </c>
      <c r="N62" s="47" t="str">
        <f>Electives!C168</f>
        <v>Say "hello" in other language</v>
      </c>
      <c r="O62" s="41" t="str">
        <f>IF(Electives!N168="E","E"," ")</f>
        <v> </v>
      </c>
    </row>
    <row r="63" spans="4:15" ht="12.75" customHeight="1">
      <c r="D63" s="224" t="s">
        <v>316</v>
      </c>
      <c r="E63" s="45" t="str">
        <f>Achievements!$B73</f>
        <v>a.</v>
      </c>
      <c r="F63" s="9" t="str">
        <f>Achievements!$C73</f>
        <v>CC Responsibility - Know</v>
      </c>
      <c r="G63" s="41" t="str">
        <f>IF(Achievements!N73="A","A"," ")</f>
        <v> </v>
      </c>
      <c r="I63" s="47" t="str">
        <f>Electives!B79</f>
        <v>b.</v>
      </c>
      <c r="J63" s="47" t="str">
        <f>Electives!C79</f>
        <v>Learn &amp; sing national anthem</v>
      </c>
      <c r="K63" s="41" t="str">
        <f>IF(Electives!N79="E","E"," ")</f>
        <v> </v>
      </c>
      <c r="M63" s="47" t="str">
        <f>Electives!B169</f>
        <v>b.</v>
      </c>
      <c r="N63" s="47" t="str">
        <f>Electives!C169</f>
        <v>Count to 10 in other language</v>
      </c>
      <c r="O63" s="41" t="str">
        <f>IF(Electives!N169="E","E"," ")</f>
        <v> </v>
      </c>
    </row>
    <row r="64" spans="4:15" ht="12.75" customHeight="1">
      <c r="D64" s="225"/>
      <c r="E64" s="46"/>
      <c r="F64" s="9" t="str">
        <f>Achievements!$C74</f>
        <v>CC Responsibility - Commit</v>
      </c>
      <c r="G64" s="41" t="str">
        <f>IF(Achievements!N74="A","A"," ")</f>
        <v> </v>
      </c>
      <c r="I64" s="47" t="str">
        <f>Electives!B80</f>
        <v>c.</v>
      </c>
      <c r="J64" s="47" t="str">
        <f>Electives!C80</f>
        <v>Learn &amp; sing three cub songs</v>
      </c>
      <c r="K64" s="41" t="str">
        <f>IF(Electives!N80="E","E"," ")</f>
        <v> </v>
      </c>
      <c r="M64" s="47" t="str">
        <f>Electives!B170</f>
        <v>c.</v>
      </c>
      <c r="N64" s="47" t="str">
        <f>Electives!C170</f>
        <v>Tell a short story to den or adult</v>
      </c>
      <c r="O64" s="41" t="str">
        <f>IF(Electives!N170="E","E"," ")</f>
        <v> </v>
      </c>
    </row>
    <row r="65" spans="4:15" ht="12.75">
      <c r="D65" s="225"/>
      <c r="E65" s="42"/>
      <c r="F65" s="9" t="str">
        <f>Achievements!$C75</f>
        <v>CC Responsibility - Practice</v>
      </c>
      <c r="G65" s="41" t="str">
        <f>IF(Achievements!N75="A","A"," ")</f>
        <v> </v>
      </c>
      <c r="I65" s="47" t="str">
        <f>Electives!B81</f>
        <v>d.</v>
      </c>
      <c r="J65" s="47" t="str">
        <f>Electives!C81</f>
        <v>Learn &amp; sing thee hymns</v>
      </c>
      <c r="K65" s="41" t="str">
        <f>IF(Electives!N81="E","E"," ")</f>
        <v> </v>
      </c>
      <c r="M65" s="47" t="str">
        <f>Electives!B171</f>
        <v>d.</v>
      </c>
      <c r="N65" s="47" t="str">
        <f>Electives!C171</f>
        <v>Directions to fire or police statn.</v>
      </c>
      <c r="O65" s="41" t="str">
        <f>IF(Electives!N171="E","E"," ")</f>
        <v> </v>
      </c>
    </row>
    <row r="66" spans="4:15" ht="12.75">
      <c r="D66" s="225"/>
      <c r="E66" s="41" t="str">
        <f>Achievements!$B76</f>
        <v>b.</v>
      </c>
      <c r="F66" s="9" t="str">
        <f>Achievements!$C76</f>
        <v>Check for home hazards</v>
      </c>
      <c r="G66" s="41" t="str">
        <f>IF(Achievements!N76="A","A"," ")</f>
        <v> </v>
      </c>
      <c r="I66" s="47" t="str">
        <f>Electives!B82</f>
        <v>e.</v>
      </c>
      <c r="J66" s="47" t="str">
        <f>Electives!C82</f>
        <v>Learn &amp; sing grace</v>
      </c>
      <c r="K66" s="41" t="str">
        <f>IF(Electives!N82="E","E"," ")</f>
        <v> </v>
      </c>
      <c r="M66" s="47" t="str">
        <f>Electives!B172</f>
        <v>e.</v>
      </c>
      <c r="N66" s="47" t="str">
        <f>Electives!C172</f>
        <v>Invite a boy to join Cubs</v>
      </c>
      <c r="O66" s="41" t="str">
        <f>IF(Electives!N172="E","E"," ")</f>
        <v> </v>
      </c>
    </row>
    <row r="67" spans="4:15" ht="12.75">
      <c r="D67" s="225"/>
      <c r="E67" s="41" t="str">
        <f>Achievements!$B77</f>
        <v>c.</v>
      </c>
      <c r="F67" s="9" t="str">
        <f>Achievements!$C77</f>
        <v>Check for home fire dangers</v>
      </c>
      <c r="G67" s="41" t="str">
        <f>IF(Achievements!N77="A","A"," ")</f>
        <v> </v>
      </c>
      <c r="I67" s="47" t="str">
        <f>Electives!B83</f>
        <v>f.</v>
      </c>
      <c r="J67" s="47" t="str">
        <f>Electives!C83</f>
        <v>Sing a song with your den</v>
      </c>
      <c r="K67" s="41" t="str">
        <f>IF(Electives!N83="E","E"," ")</f>
        <v> </v>
      </c>
      <c r="M67" s="11" t="str">
        <f>Electives!B174</f>
        <v>23. Let's Go Camping</v>
      </c>
      <c r="N67" s="11"/>
      <c r="O67" s="11"/>
    </row>
    <row r="68" spans="4:15" ht="12.75">
      <c r="D68" s="225"/>
      <c r="E68" s="41" t="str">
        <f>Achievements!$B78</f>
        <v>d.</v>
      </c>
      <c r="F68" s="9" t="str">
        <f>Achievements!$C78</f>
        <v>Street and road safety</v>
      </c>
      <c r="G68" s="41" t="str">
        <f>IF(Achievements!N78="A","A"," ")</f>
        <v> </v>
      </c>
      <c r="I68" s="2" t="str">
        <f>Electives!B85</f>
        <v>12. Be an Artist</v>
      </c>
      <c r="J68" s="39"/>
      <c r="M68" s="47" t="str">
        <f>Electives!B175</f>
        <v>a.</v>
      </c>
      <c r="N68" s="47" t="str">
        <f>Electives!C175</f>
        <v>Participate in overnight campout</v>
      </c>
      <c r="O68" s="41" t="str">
        <f>IF(Electives!N175="E","E"," ")</f>
        <v> </v>
      </c>
    </row>
    <row r="69" spans="4:15" ht="12.75">
      <c r="D69" s="226"/>
      <c r="E69" s="41" t="str">
        <f>Achievements!$B79</f>
        <v>e.</v>
      </c>
      <c r="F69" s="9" t="str">
        <f>Achievements!$C79</f>
        <v>Know rules of bike safety</v>
      </c>
      <c r="G69" s="41" t="str">
        <f>IF(Achievements!N79="A","A"," ")</f>
        <v> </v>
      </c>
      <c r="I69" s="47" t="str">
        <f>Electives!B86</f>
        <v>a.</v>
      </c>
      <c r="J69" s="47" t="str">
        <f>Electives!C86</f>
        <v>Freehand sketch</v>
      </c>
      <c r="K69" s="41" t="str">
        <f>IF(Electives!N86="E","E"," ")</f>
        <v> </v>
      </c>
      <c r="M69" s="47" t="str">
        <f>Electives!B176</f>
        <v>b.</v>
      </c>
      <c r="N69" s="47" t="str">
        <f>Electives!C176</f>
        <v>Take care of youself in outdoors</v>
      </c>
      <c r="O69" s="41" t="str">
        <f>IF(Electives!N176="E","E"," ")</f>
        <v> </v>
      </c>
    </row>
    <row r="70" spans="4:15" ht="12.75">
      <c r="D70" s="38" t="str">
        <f>Achievements!$B81</f>
        <v>10. Family Fun</v>
      </c>
      <c r="E70" s="38"/>
      <c r="F70" s="38"/>
      <c r="G70" s="36"/>
      <c r="I70" s="47" t="str">
        <f>Electives!B87</f>
        <v>b.</v>
      </c>
      <c r="J70" s="47" t="str">
        <f>Electives!C87</f>
        <v>Thee step cartoon</v>
      </c>
      <c r="K70" s="41" t="str">
        <f>IF(Electives!N87="E","E"," ")</f>
        <v> </v>
      </c>
      <c r="M70" s="47" t="str">
        <f>Electives!B177</f>
        <v>c.</v>
      </c>
      <c r="N70" s="47" t="str">
        <f>Electives!C177</f>
        <v>Tell what to do if you get lost</v>
      </c>
      <c r="O70" s="41" t="str">
        <f>IF(Electives!N177="E","E"," ")</f>
        <v> </v>
      </c>
    </row>
    <row r="71" spans="4:15" ht="12.75" customHeight="1">
      <c r="D71" s="230" t="s">
        <v>318</v>
      </c>
      <c r="E71" s="45" t="str">
        <f>Achievements!$B82</f>
        <v>a.</v>
      </c>
      <c r="F71" s="9" t="str">
        <f>Achievements!$C82</f>
        <v>CC Cooperation - Know</v>
      </c>
      <c r="G71" s="41" t="str">
        <f>IF(Achievements!N82="A","A"," ")</f>
        <v> </v>
      </c>
      <c r="I71" s="47" t="str">
        <f>Electives!B88</f>
        <v>c.</v>
      </c>
      <c r="J71" s="47" t="str">
        <f>Electives!C88</f>
        <v>Mix primary colors</v>
      </c>
      <c r="K71" s="41" t="str">
        <f>IF(Electives!N88="E","E"," ")</f>
        <v> </v>
      </c>
      <c r="M71" s="47" t="str">
        <f>Electives!B178</f>
        <v>d.</v>
      </c>
      <c r="N71" s="47" t="str">
        <f>Electives!C178</f>
        <v>Explain the buddy system</v>
      </c>
      <c r="O71" s="41" t="str">
        <f>IF(Electives!N178="E","E"," ")</f>
        <v> </v>
      </c>
    </row>
    <row r="72" spans="4:15" ht="12.75" customHeight="1">
      <c r="D72" s="231"/>
      <c r="E72" s="46"/>
      <c r="F72" s="9" t="str">
        <f>Achievements!$C83</f>
        <v>CC Cooperation - Commit</v>
      </c>
      <c r="G72" s="41" t="str">
        <f>IF(Achievements!N83="A","A"," ")</f>
        <v> </v>
      </c>
      <c r="I72" s="47" t="str">
        <f>Electives!B89</f>
        <v>d.</v>
      </c>
      <c r="J72" s="47" t="str">
        <f>Electives!C89</f>
        <v>Draw, paint, or color scenery</v>
      </c>
      <c r="K72" s="41" t="str">
        <f>IF(Electives!N89="E","E"," ")</f>
        <v> </v>
      </c>
      <c r="M72" s="47" t="str">
        <f>Electives!B179</f>
        <v>e.</v>
      </c>
      <c r="N72" s="47" t="str">
        <f>Electives!C179</f>
        <v>Attend day camp in your area</v>
      </c>
      <c r="O72" s="41" t="str">
        <f>IF(Electives!N179="E","E"," ")</f>
        <v> </v>
      </c>
    </row>
    <row r="73" spans="4:15" ht="12.75">
      <c r="D73" s="231"/>
      <c r="E73" s="42"/>
      <c r="F73" s="9" t="str">
        <f>Achievements!$C84</f>
        <v>CC Cooperation - Practice</v>
      </c>
      <c r="G73" s="41" t="str">
        <f>IF(Achievements!N84="A","A"," ")</f>
        <v> </v>
      </c>
      <c r="I73" s="47" t="str">
        <f>Electives!B90</f>
        <v>e.</v>
      </c>
      <c r="J73" s="47" t="str">
        <f>Electives!C90</f>
        <v>Make a stencil pattern</v>
      </c>
      <c r="K73" s="41" t="str">
        <f>IF(Electives!N90="E","E"," ")</f>
        <v> </v>
      </c>
      <c r="M73" s="47" t="str">
        <f>Electives!B180</f>
        <v>f.</v>
      </c>
      <c r="N73" s="47" t="str">
        <f>Electives!C180</f>
        <v>Attend resident camp</v>
      </c>
      <c r="O73" s="41" t="str">
        <f>IF(Electives!N180="E","E"," ")</f>
        <v> </v>
      </c>
    </row>
    <row r="74" spans="4:15" ht="12.75">
      <c r="D74" s="231"/>
      <c r="E74" s="41" t="str">
        <f>Achievements!$B85</f>
        <v>b.</v>
      </c>
      <c r="F74" s="9" t="str">
        <f>Achievements!$C85</f>
        <v>Make a game</v>
      </c>
      <c r="G74" s="41" t="str">
        <f>IF(Achievements!N85="A","A",IF(Achievements!N85="E","E"," "))</f>
        <v> </v>
      </c>
      <c r="I74" s="47" t="str">
        <f>Electives!B91</f>
        <v>f.</v>
      </c>
      <c r="J74" s="47" t="str">
        <f>Electives!C91</f>
        <v>Make a Cub Scout proj. poster</v>
      </c>
      <c r="K74" s="41" t="str">
        <f>IF(Electives!N91="E","E"," ")</f>
        <v> </v>
      </c>
      <c r="M74" s="47" t="str">
        <f>Electives!B181</f>
        <v>g.</v>
      </c>
      <c r="N74" s="47" t="str">
        <f>Electives!C181</f>
        <v>Participate w/den at campfire</v>
      </c>
      <c r="O74" s="41" t="str">
        <f>IF(Electives!N181="E","E"," ")</f>
        <v> </v>
      </c>
    </row>
    <row r="75" spans="4:15" ht="12.75">
      <c r="D75" s="231"/>
      <c r="E75" s="41" t="str">
        <f>Achievements!$B86</f>
        <v>c.</v>
      </c>
      <c r="F75" s="9" t="str">
        <f>Achievements!$C86</f>
        <v>Plan a walk</v>
      </c>
      <c r="G75" s="41" t="str">
        <f>IF(Achievements!N86="A","A",IF(Achievements!N86="E","E"," "))</f>
        <v> </v>
      </c>
      <c r="I75" s="2" t="str">
        <f>Electives!B93</f>
        <v>13. Birds</v>
      </c>
      <c r="J75" s="39"/>
      <c r="M75" s="47" t="str">
        <f>Electives!B182</f>
        <v>h.</v>
      </c>
      <c r="N75" s="47" t="str">
        <f>Electives!C182</f>
        <v>Participate in outdoor worship</v>
      </c>
      <c r="O75" s="41" t="str">
        <f>IF(Electives!N182="E","E"," ")</f>
        <v> </v>
      </c>
    </row>
    <row r="76" spans="4:11" ht="12.75">
      <c r="D76" s="231"/>
      <c r="E76" s="41" t="str">
        <f>Achievements!$B87</f>
        <v>d.</v>
      </c>
      <c r="F76" s="9" t="str">
        <f>Achievements!$C87</f>
        <v>Read a book</v>
      </c>
      <c r="G76" s="41" t="str">
        <f>IF(Achievements!N87="A","A",IF(Achievements!N87="E","E"," "))</f>
        <v> </v>
      </c>
      <c r="I76" s="47" t="str">
        <f>Electives!B94</f>
        <v>a.</v>
      </c>
      <c r="J76" s="47" t="str">
        <f>Electives!C94</f>
        <v>List all birds you see for a week</v>
      </c>
      <c r="K76" s="41" t="str">
        <f>IF(Electives!N94="E","E"," ")</f>
        <v> </v>
      </c>
    </row>
    <row r="77" spans="4:11" ht="12.75">
      <c r="D77" s="231"/>
      <c r="E77" s="41" t="str">
        <f>Achievements!$B88</f>
        <v>e.</v>
      </c>
      <c r="F77" s="9" t="str">
        <f>Achievements!$C88</f>
        <v>Watch TV or listent to radio</v>
      </c>
      <c r="G77" s="41" t="str">
        <f>IF(Achievements!N88="A","A",IF(Achievements!N88="E","E"," "))</f>
        <v> </v>
      </c>
      <c r="I77" s="47" t="str">
        <f>Electives!B95</f>
        <v>b.</v>
      </c>
      <c r="J77" s="47" t="str">
        <f>Electives!C95</f>
        <v>Put out nesting materials</v>
      </c>
      <c r="K77" s="41" t="str">
        <f>IF(Electives!N95="E","E"," ")</f>
        <v> </v>
      </c>
    </row>
    <row r="78" spans="4:11" ht="12.75">
      <c r="D78" s="231"/>
      <c r="E78" s="41" t="str">
        <f>Achievements!$B89</f>
        <v>f.</v>
      </c>
      <c r="F78" s="9" t="str">
        <f>Achievements!$C89</f>
        <v>Concert, play, or live program</v>
      </c>
      <c r="G78" s="41" t="str">
        <f>IF(Achievements!N89="A","A",IF(Achievements!N89="E","E"," "))</f>
        <v> </v>
      </c>
      <c r="I78" s="47" t="str">
        <f>Electives!B96</f>
        <v>c.</v>
      </c>
      <c r="J78" s="47" t="str">
        <f>Electives!C96</f>
        <v>Read a book about birds</v>
      </c>
      <c r="K78" s="41" t="str">
        <f>IF(Electives!N96="E","E"," ")</f>
        <v> </v>
      </c>
    </row>
    <row r="79" spans="4:11" ht="12.75">
      <c r="D79" s="232"/>
      <c r="E79" s="41" t="str">
        <f>Achievements!$B90</f>
        <v>g.</v>
      </c>
      <c r="F79" s="9" t="str">
        <f>Achievements!$C90</f>
        <v>Board game night</v>
      </c>
      <c r="G79" s="41" t="str">
        <f>IF(Achievements!N90="A","A",IF(Achievements!N90="E","E"," "))</f>
        <v> </v>
      </c>
      <c r="I79" s="47" t="str">
        <f>Electives!B97</f>
        <v>d.</v>
      </c>
      <c r="J79" s="47" t="str">
        <f>Electives!C97</f>
        <v>Point out 10 diff't birds</v>
      </c>
      <c r="K79" s="41" t="str">
        <f>IF(Electives!N97="E","E"," ")</f>
        <v> </v>
      </c>
    </row>
    <row r="80" spans="4:14" ht="12.75">
      <c r="D80" s="38" t="str">
        <f>Achievements!$B92</f>
        <v>11. Duty to God</v>
      </c>
      <c r="E80" s="38"/>
      <c r="F80" s="38"/>
      <c r="G80" s="36"/>
      <c r="I80" s="47" t="str">
        <f>Electives!B98</f>
        <v>e.</v>
      </c>
      <c r="J80" s="47" t="str">
        <f>Electives!C98</f>
        <v>Feed wild birds</v>
      </c>
      <c r="K80" s="41" t="str">
        <f>IF(Electives!N98="E","E"," ")</f>
        <v> </v>
      </c>
      <c r="M80" s="39"/>
      <c r="N80" s="39"/>
    </row>
    <row r="81" spans="4:14" ht="12.75" customHeight="1">
      <c r="D81" s="224" t="s">
        <v>316</v>
      </c>
      <c r="E81" s="45" t="str">
        <f>Achievements!$B93</f>
        <v>a.</v>
      </c>
      <c r="F81" s="9" t="str">
        <f>Achievements!$C93</f>
        <v>CC Faith - Know</v>
      </c>
      <c r="G81" s="41" t="str">
        <f>IF(Achievements!N93="A","A"," ")</f>
        <v> </v>
      </c>
      <c r="I81" s="47" t="str">
        <f>Electives!B99</f>
        <v>f.</v>
      </c>
      <c r="J81" s="47" t="str">
        <f>Electives!C99</f>
        <v>Put out a birdhouse</v>
      </c>
      <c r="K81" s="41" t="str">
        <f>IF(Electives!N99="E","E"," ")</f>
        <v> </v>
      </c>
      <c r="M81" s="39"/>
      <c r="N81" s="39"/>
    </row>
    <row r="82" spans="4:14" ht="12.75" customHeight="1">
      <c r="D82" s="225"/>
      <c r="E82" s="46"/>
      <c r="F82" s="9" t="str">
        <f>Achievements!$C94</f>
        <v>CC Faith - Commit</v>
      </c>
      <c r="G82" s="41" t="str">
        <f>IF(Achievements!N94="A","A"," ")</f>
        <v> </v>
      </c>
      <c r="M82" s="39"/>
      <c r="N82" s="39"/>
    </row>
    <row r="83" spans="4:7" ht="12.75">
      <c r="D83" s="225"/>
      <c r="E83" s="42"/>
      <c r="F83" s="9" t="str">
        <f>Achievements!$C95</f>
        <v>CC Faith - Practice</v>
      </c>
      <c r="G83" s="41" t="str">
        <f>IF(Achievements!N95="A","A"," ")</f>
        <v> </v>
      </c>
    </row>
    <row r="84" spans="4:7" ht="12.75">
      <c r="D84" s="225"/>
      <c r="E84" s="41" t="str">
        <f>Achievements!$B96</f>
        <v>b.</v>
      </c>
      <c r="F84" s="9" t="str">
        <f>Achievements!$C96</f>
        <v>Duty to god</v>
      </c>
      <c r="G84" s="41" t="str">
        <f>IF(Achievements!N96="A","A"," ")</f>
        <v> </v>
      </c>
    </row>
    <row r="85" spans="4:7" ht="12.75">
      <c r="D85" s="225"/>
      <c r="E85" s="41" t="str">
        <f>Achievements!$B97</f>
        <v>c.</v>
      </c>
      <c r="F85" s="9" t="str">
        <f>Achievements!$C97</f>
        <v>Two ideas - religious blfs.</v>
      </c>
      <c r="G85" s="41" t="str">
        <f>IF(Achievements!N97="A","A"," ")</f>
        <v> </v>
      </c>
    </row>
    <row r="86" spans="4:7" ht="12.75">
      <c r="D86" s="226"/>
      <c r="E86" s="41" t="str">
        <f>Achievements!$B98</f>
        <v>d.</v>
      </c>
      <c r="F86" s="9" t="str">
        <f>Achievements!$C98</f>
        <v>Help you place of worship</v>
      </c>
      <c r="G86" s="41" t="str">
        <f>IF(Achievements!N98="A","A"," ")</f>
        <v> </v>
      </c>
    </row>
    <row r="87" spans="4:7" ht="12.75">
      <c r="D87" s="38" t="str">
        <f>Achievements!$B100</f>
        <v>12. Making Choices   (do 12a plus any four of 12b thru 12k)</v>
      </c>
      <c r="E87" s="38"/>
      <c r="F87" s="38"/>
      <c r="G87" s="36"/>
    </row>
    <row r="88" spans="4:7" ht="12.75" customHeight="1">
      <c r="D88" s="224" t="s">
        <v>319</v>
      </c>
      <c r="E88" s="45" t="str">
        <f>Achievements!$B101</f>
        <v>a.</v>
      </c>
      <c r="F88" s="9" t="str">
        <f>Achievements!$C101</f>
        <v>CC Courage - Know</v>
      </c>
      <c r="G88" s="41" t="str">
        <f>IF(Achievements!N101="A","A"," ")</f>
        <v> </v>
      </c>
    </row>
    <row r="89" spans="4:7" ht="12.75" customHeight="1">
      <c r="D89" s="225"/>
      <c r="E89" s="46"/>
      <c r="F89" s="9" t="str">
        <f>Achievements!$C102</f>
        <v>CC Courage - Commit</v>
      </c>
      <c r="G89" s="41" t="str">
        <f>IF(Achievements!N102="A","A"," ")</f>
        <v> </v>
      </c>
    </row>
    <row r="90" spans="4:7" ht="12.75">
      <c r="D90" s="225"/>
      <c r="E90" s="42"/>
      <c r="F90" s="9" t="str">
        <f>Achievements!$C103</f>
        <v>CC Courage - Practice</v>
      </c>
      <c r="G90" s="41" t="str">
        <f>IF(Achievements!N103="A","A"," ")</f>
        <v> </v>
      </c>
    </row>
    <row r="91" spans="4:7" ht="12.75">
      <c r="D91" s="225"/>
      <c r="E91" s="41" t="str">
        <f>Achievements!$B104</f>
        <v>b.</v>
      </c>
      <c r="F91" s="9" t="str">
        <f>Achievements!$C104</f>
        <v>Older boy with drugs</v>
      </c>
      <c r="G91" s="41" t="str">
        <f>IF(Achievements!N104="A","A",IF(Achievements!N104="E","E"," "))</f>
        <v> </v>
      </c>
    </row>
    <row r="92" spans="4:10" ht="12.75">
      <c r="D92" s="225"/>
      <c r="E92" s="41" t="str">
        <f>Achievements!$B105</f>
        <v>c.</v>
      </c>
      <c r="F92" s="9" t="str">
        <f>Achievements!$C105</f>
        <v>Home alone phone call</v>
      </c>
      <c r="G92" s="41" t="str">
        <f>IF(Achievements!N105="A","A",IF(Achievements!N105="E","E"," "))</f>
        <v> </v>
      </c>
      <c r="I92" s="39"/>
      <c r="J92" s="39"/>
    </row>
    <row r="93" spans="4:7" ht="12.75">
      <c r="D93" s="225"/>
      <c r="E93" s="41" t="str">
        <f>Achievements!$B106</f>
        <v>d.</v>
      </c>
      <c r="F93" s="9" t="str">
        <f>Achievements!$C106</f>
        <v>Kid with braces on legs</v>
      </c>
      <c r="G93" s="41" t="str">
        <f>IF(Achievements!N106="A","A",IF(Achievements!N106="E","E"," "))</f>
        <v> </v>
      </c>
    </row>
    <row r="94" spans="4:7" ht="12.75">
      <c r="D94" s="225"/>
      <c r="E94" s="41" t="str">
        <f>Achievements!$B107</f>
        <v>e.</v>
      </c>
      <c r="F94" s="9" t="str">
        <f>Achievements!$C107</f>
        <v>Stranger in car</v>
      </c>
      <c r="G94" s="41" t="str">
        <f>IF(Achievements!N107="A","A",IF(Achievements!N107="E","E"," "))</f>
        <v> </v>
      </c>
    </row>
    <row r="95" spans="4:7" ht="12.75">
      <c r="D95" s="225"/>
      <c r="E95" s="41" t="str">
        <f>Achievements!$B108</f>
        <v>f.</v>
      </c>
      <c r="F95" s="9" t="str">
        <f>Achievements!$C108</f>
        <v>Bully demands money</v>
      </c>
      <c r="G95" s="41" t="str">
        <f>IF(Achievements!N108="A","A",IF(Achievements!N108="E","E"," "))</f>
        <v> </v>
      </c>
    </row>
    <row r="96" spans="4:7" ht="12.75">
      <c r="D96" s="225"/>
      <c r="E96" s="41" t="str">
        <f>Achievements!$B109</f>
        <v>g.</v>
      </c>
      <c r="F96" s="9" t="str">
        <f>Achievements!$C109</f>
        <v>Meter reader</v>
      </c>
      <c r="G96" s="41" t="str">
        <f>IF(Achievements!N109="A","A",IF(Achievements!N109="E","E"," "))</f>
        <v> </v>
      </c>
    </row>
    <row r="97" spans="4:7" ht="12.75">
      <c r="D97" s="225"/>
      <c r="E97" s="41" t="str">
        <f>Achievements!$B110</f>
        <v>h.</v>
      </c>
      <c r="F97" s="9" t="str">
        <f>Achievements!$C110</f>
        <v>Burglar at neighbor's</v>
      </c>
      <c r="G97" s="41" t="str">
        <f>IF(Achievements!N110="A","A",IF(Achievements!N110="E","E"," "))</f>
        <v> </v>
      </c>
    </row>
    <row r="98" spans="4:7" ht="12.75">
      <c r="D98" s="225"/>
      <c r="E98" s="41" t="str">
        <f>Achievements!$B111</f>
        <v>i.</v>
      </c>
      <c r="F98" s="9" t="str">
        <f>Achievements!$C111</f>
        <v>Guide dog</v>
      </c>
      <c r="G98" s="41" t="str">
        <f>IF(Achievements!N111="A","A",IF(Achievements!N111="E","E"," "))</f>
        <v> </v>
      </c>
    </row>
    <row r="99" spans="4:7" ht="12.75">
      <c r="D99" s="225"/>
      <c r="E99" s="41" t="str">
        <f>Achievements!$B112</f>
        <v>j.</v>
      </c>
      <c r="F99" s="9" t="str">
        <f>Achievements!$C112</f>
        <v>Steal from a store</v>
      </c>
      <c r="G99" s="41" t="str">
        <f>IF(Achievements!N112="A","A",IF(Achievements!N112="E","E"," "))</f>
        <v> </v>
      </c>
    </row>
    <row r="100" spans="4:7" ht="12.75">
      <c r="D100" s="226"/>
      <c r="E100" s="41" t="str">
        <f>Achievements!$B113</f>
        <v>k.</v>
      </c>
      <c r="F100" s="9" t="str">
        <f>Achievements!$C113</f>
        <v>Elderly woman</v>
      </c>
      <c r="G100" s="41" t="str">
        <f>IF(Achievements!N113="A","A",IF(Achievements!N113="E","E"," "))</f>
        <v> </v>
      </c>
    </row>
    <row r="101" spans="5:7" ht="12.75">
      <c r="E101" s="40"/>
      <c r="F101" s="4"/>
      <c r="G101" s="4"/>
    </row>
    <row r="103" spans="5:7" ht="15.75">
      <c r="E103" s="40"/>
      <c r="F103" s="58"/>
      <c r="G103" s="4"/>
    </row>
    <row r="104" spans="5:7" ht="12.75">
      <c r="E104" s="40"/>
      <c r="F104" s="4"/>
      <c r="G104" s="4"/>
    </row>
    <row r="105" spans="5:7" ht="12.75">
      <c r="E105" s="40"/>
      <c r="F105" s="4"/>
      <c r="G105" s="4"/>
    </row>
    <row r="106" spans="5:7" ht="12.75">
      <c r="E106" s="40"/>
      <c r="F106" s="4"/>
      <c r="G106" s="4"/>
    </row>
    <row r="107" spans="5:7" ht="12.75">
      <c r="E107" s="40"/>
      <c r="F107" s="4"/>
      <c r="G107" s="4"/>
    </row>
  </sheetData>
  <sheetProtection password="CA1D" sheet="1" objects="1" scenarios="1"/>
  <mergeCells count="20">
    <mergeCell ref="D81:D86"/>
    <mergeCell ref="D88:D100"/>
    <mergeCell ref="M14:O14"/>
    <mergeCell ref="M8:O8"/>
    <mergeCell ref="D17:D23"/>
    <mergeCell ref="M18:O18"/>
    <mergeCell ref="D42:D46"/>
    <mergeCell ref="D48:D55"/>
    <mergeCell ref="D57:D61"/>
    <mergeCell ref="D63:D69"/>
    <mergeCell ref="D1:G2"/>
    <mergeCell ref="I1:K2"/>
    <mergeCell ref="M1:O2"/>
    <mergeCell ref="D4:D15"/>
    <mergeCell ref="D3:G3"/>
    <mergeCell ref="D71:D79"/>
    <mergeCell ref="D16:G16"/>
    <mergeCell ref="D25:D27"/>
    <mergeCell ref="D29:D34"/>
    <mergeCell ref="D36:D40"/>
  </mergeCells>
  <printOptions/>
  <pageMargins left="0.5" right="0.5" top="0.5" bottom="0.5" header="0.25" footer="0.25"/>
  <pageSetup fitToHeight="1" fitToWidth="1" horizontalDpi="600" verticalDpi="600" orientation="portrait" scale="56" r:id="rId1"/>
  <headerFooter alignWithMargins="0">
    <oddHeader>&amp;C&amp;"Arial,Bold"&amp;14WolfTrax&amp;12
&amp;D</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O107"/>
  <sheetViews>
    <sheetView showGridLines="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9.140625" defaultRowHeight="12.75"/>
  <cols>
    <col min="1" max="1" width="31.140625" style="0" customWidth="1"/>
    <col min="2" max="2" width="3.8515625" style="0" customWidth="1"/>
    <col min="3" max="3" width="6.421875" style="0" customWidth="1"/>
    <col min="4" max="4" width="2.7109375" style="0" customWidth="1"/>
    <col min="5" max="5" width="2.57421875" style="37" customWidth="1"/>
    <col min="6" max="6" width="29.140625" style="0" customWidth="1"/>
    <col min="7" max="7" width="3.421875" style="0" customWidth="1"/>
    <col min="8" max="8" width="6.421875" style="0" customWidth="1"/>
    <col min="9" max="9" width="2.57421875" style="0" customWidth="1"/>
    <col min="10" max="10" width="28.57421875" style="0" customWidth="1"/>
    <col min="11" max="11" width="3.421875" style="0" customWidth="1"/>
    <col min="12" max="12" width="6.421875" style="0" customWidth="1"/>
    <col min="13" max="13" width="2.57421875" style="0" customWidth="1"/>
    <col min="14" max="14" width="28.57421875" style="0" customWidth="1"/>
    <col min="15" max="15" width="3.421875" style="0" customWidth="1"/>
  </cols>
  <sheetData>
    <row r="1" spans="1:15" ht="20.25">
      <c r="A1" s="49" t="str">
        <f ca="1">RIGHT(CELL("filename",A1),SUM(LEN(CELL("filename",A1))-SEARCH("]",CELL("filename",A1),1)))</f>
        <v>Scout 11</v>
      </c>
      <c r="D1" s="228" t="s">
        <v>250</v>
      </c>
      <c r="E1" s="228"/>
      <c r="F1" s="228"/>
      <c r="G1" s="228"/>
      <c r="I1" s="228" t="s">
        <v>251</v>
      </c>
      <c r="J1" s="228"/>
      <c r="K1" s="228"/>
      <c r="M1" s="228" t="s">
        <v>251</v>
      </c>
      <c r="N1" s="228"/>
      <c r="O1" s="228"/>
    </row>
    <row r="2" spans="4:15" ht="7.5" customHeight="1">
      <c r="D2" s="228"/>
      <c r="E2" s="228"/>
      <c r="F2" s="228"/>
      <c r="G2" s="228"/>
      <c r="I2" s="228"/>
      <c r="J2" s="228"/>
      <c r="K2" s="228"/>
      <c r="M2" s="228"/>
      <c r="N2" s="228"/>
      <c r="O2" s="228"/>
    </row>
    <row r="3" spans="1:14" ht="12.75">
      <c r="A3" s="2" t="s">
        <v>320</v>
      </c>
      <c r="D3" s="229" t="str">
        <f>Achievements!$B5</f>
        <v>1. Feats of Skill</v>
      </c>
      <c r="E3" s="229"/>
      <c r="F3" s="229"/>
      <c r="G3" s="229"/>
      <c r="I3" s="2" t="str">
        <f>Electives!B9</f>
        <v>1. It's a Secret</v>
      </c>
      <c r="J3" s="2"/>
      <c r="M3" s="2" t="str">
        <f>Electives!B101</f>
        <v>14. Pets</v>
      </c>
      <c r="N3" s="39"/>
    </row>
    <row r="4" spans="1:15" ht="12.75">
      <c r="A4" s="50" t="s">
        <v>252</v>
      </c>
      <c r="B4" s="61" t="str">
        <f>IF(COUNTIF(B11:B22,"C")=12,"C",IF(COUNTIF(B11:B22,"P")&gt;0,"P",IF(COUNTIF(B11:B22,"C")&gt;0,"P"," ")))</f>
        <v> </v>
      </c>
      <c r="D4" s="227" t="s">
        <v>317</v>
      </c>
      <c r="E4" s="41" t="str">
        <f>Achievements!$B6</f>
        <v>a.</v>
      </c>
      <c r="F4" s="9" t="str">
        <f>Achievements!$C6</f>
        <v>Play catch</v>
      </c>
      <c r="G4" s="42" t="str">
        <f>IF(Achievements!O6="A","A"," ")</f>
        <v> </v>
      </c>
      <c r="I4" s="47" t="str">
        <f>Electives!B10</f>
        <v>a.</v>
      </c>
      <c r="J4" s="47" t="str">
        <f>Electives!C10</f>
        <v>Use a secret code</v>
      </c>
      <c r="K4" s="41" t="str">
        <f>IF(Electives!O10="E","E"," ")</f>
        <v> </v>
      </c>
      <c r="M4" s="47" t="str">
        <f>Electives!B102</f>
        <v>a.</v>
      </c>
      <c r="N4" s="47" t="str">
        <f>Electives!C102</f>
        <v>Take care of a pet</v>
      </c>
      <c r="O4" s="41" t="str">
        <f>IF(Electives!O102="E","E"," ")</f>
        <v> </v>
      </c>
    </row>
    <row r="5" spans="1:15" ht="12.75">
      <c r="A5" s="51" t="s">
        <v>253</v>
      </c>
      <c r="B5" s="61" t="str">
        <f>IF(Electives!O6&gt;0,Electives!O6," ")</f>
        <v> </v>
      </c>
      <c r="D5" s="227"/>
      <c r="E5" s="41" t="str">
        <f>Achievements!$B7</f>
        <v>b.</v>
      </c>
      <c r="F5" s="9" t="str">
        <f>Achievements!$C7</f>
        <v>Walk a line</v>
      </c>
      <c r="G5" s="42" t="str">
        <f>IF(Achievements!O7="A","A"," ")</f>
        <v> </v>
      </c>
      <c r="I5" s="47" t="str">
        <f>Electives!B11</f>
        <v>b.</v>
      </c>
      <c r="J5" s="47" t="str">
        <f>Electives!C11</f>
        <v>Write in invisible ink</v>
      </c>
      <c r="K5" s="41" t="str">
        <f>IF(Electives!O11="E","E"," ")</f>
        <v> </v>
      </c>
      <c r="M5" s="47" t="str">
        <f>Electives!B103</f>
        <v>b.</v>
      </c>
      <c r="N5" s="47" t="str">
        <f>Electives!C103</f>
        <v>Meet a strange dog</v>
      </c>
      <c r="O5" s="41" t="str">
        <f>IF(Electives!O103="E","E"," ")</f>
        <v> </v>
      </c>
    </row>
    <row r="6" spans="1:15" ht="12.75">
      <c r="A6" s="51" t="s">
        <v>331</v>
      </c>
      <c r="B6" s="61">
        <f>IF(Electives!O6=" ",0,INT(Electives!O6/10))</f>
        <v>0</v>
      </c>
      <c r="D6" s="227"/>
      <c r="E6" s="41" t="str">
        <f>Achievements!$B8</f>
        <v>c.</v>
      </c>
      <c r="F6" s="9" t="str">
        <f>Achievements!$C8</f>
        <v>Front roll</v>
      </c>
      <c r="G6" s="42" t="str">
        <f>IF(Achievements!O8="A","A"," ")</f>
        <v> </v>
      </c>
      <c r="I6" s="47" t="str">
        <f>Electives!B12</f>
        <v>c.</v>
      </c>
      <c r="J6" s="47" t="str">
        <f>Electives!C12</f>
        <v>Sign your name in ASL</v>
      </c>
      <c r="K6" s="41" t="str">
        <f>IF(Electives!O12="E","E"," ")</f>
        <v> </v>
      </c>
      <c r="M6" s="47" t="str">
        <f>Electives!B104</f>
        <v>c.</v>
      </c>
      <c r="N6" s="47" t="str">
        <f>Electives!C104</f>
        <v>Read and report on a pet book</v>
      </c>
      <c r="O6" s="41" t="str">
        <f>IF(Electives!O104="E","E"," ")</f>
        <v> </v>
      </c>
    </row>
    <row r="7" spans="1:15" ht="12.75">
      <c r="A7" s="51" t="s">
        <v>332</v>
      </c>
      <c r="B7" s="62">
        <f>INT(COUNTIF(B11:B22,"C")/3)</f>
        <v>0</v>
      </c>
      <c r="D7" s="227"/>
      <c r="E7" s="41" t="str">
        <f>Achievements!$B9</f>
        <v>d.</v>
      </c>
      <c r="F7" s="9" t="str">
        <f>Achievements!$C9</f>
        <v>Back roll</v>
      </c>
      <c r="G7" s="42" t="str">
        <f>IF(Achievements!O9="A","A"," ")</f>
        <v> </v>
      </c>
      <c r="I7" s="47" t="str">
        <f>Electives!B13</f>
        <v>d.</v>
      </c>
      <c r="J7" s="47" t="str">
        <f>Electives!C13</f>
        <v>Use 12 American Indian sgns</v>
      </c>
      <c r="K7" s="41" t="str">
        <f>IF(Electives!O13="E","E"," ")</f>
        <v> </v>
      </c>
      <c r="M7" s="47" t="str">
        <f>Electives!B105</f>
        <v>d.</v>
      </c>
      <c r="N7" s="47" t="str">
        <f>Electives!C105</f>
        <v>Define rabid and tell what to do</v>
      </c>
      <c r="O7" s="41" t="str">
        <f>IF(Electives!O105="E","E"," ")</f>
        <v> </v>
      </c>
    </row>
    <row r="8" spans="1:15" ht="12.75">
      <c r="A8" s="60"/>
      <c r="B8" s="60"/>
      <c r="D8" s="227"/>
      <c r="E8" s="41" t="str">
        <f>Achievements!$B10</f>
        <v>e.</v>
      </c>
      <c r="F8" s="9" t="str">
        <f>Achievements!$C10</f>
        <v>Falling forward roll</v>
      </c>
      <c r="G8" s="42" t="str">
        <f>IF(Achievements!O10="A","A"," ")</f>
        <v> </v>
      </c>
      <c r="I8" s="2" t="str">
        <f>Electives!B15</f>
        <v>2. Be an Actor</v>
      </c>
      <c r="J8" s="2"/>
      <c r="M8" s="163" t="str">
        <f>Electives!B107</f>
        <v>15. Grow Something</v>
      </c>
      <c r="N8" s="163"/>
      <c r="O8" s="163"/>
    </row>
    <row r="9" spans="1:15" ht="12.75">
      <c r="A9" s="7"/>
      <c r="B9" s="7"/>
      <c r="D9" s="227"/>
      <c r="E9" s="41" t="str">
        <f>Achievements!$B11</f>
        <v>f.</v>
      </c>
      <c r="F9" s="9" t="str">
        <f>Achievements!$C11</f>
        <v>Jump high</v>
      </c>
      <c r="G9" s="42" t="str">
        <f>IF(Achievements!O11="A","A",IF(Achievements!O11="E","E"," "))</f>
        <v> </v>
      </c>
      <c r="I9" s="47" t="str">
        <f>Electives!B16</f>
        <v>a.</v>
      </c>
      <c r="J9" s="47" t="str">
        <f>Electives!C16</f>
        <v>Put on skit w/costumes</v>
      </c>
      <c r="K9" s="41" t="str">
        <f>IF(Electives!O16="E","E"," ")</f>
        <v> </v>
      </c>
      <c r="M9" s="47" t="str">
        <f>Electives!B108</f>
        <v>a.</v>
      </c>
      <c r="N9" s="47" t="str">
        <f>Electives!C108</f>
        <v>Plant and raise box garden</v>
      </c>
      <c r="O9" s="41" t="str">
        <f>IF(Electives!O108="E","E"," ")</f>
        <v> </v>
      </c>
    </row>
    <row r="10" spans="1:15" ht="12.75">
      <c r="A10" s="2" t="s">
        <v>322</v>
      </c>
      <c r="D10" s="227"/>
      <c r="E10" s="41" t="str">
        <f>Achievements!$B12</f>
        <v>g.</v>
      </c>
      <c r="F10" s="9" t="str">
        <f>Achievements!$C12</f>
        <v>Elephant walk, etc.</v>
      </c>
      <c r="G10" s="42" t="str">
        <f>IF(Achievements!O12="A","A",IF(Achievements!O12="E","E"," "))</f>
        <v> </v>
      </c>
      <c r="I10" s="47" t="str">
        <f>Electives!B17</f>
        <v>b.</v>
      </c>
      <c r="J10" s="47" t="str">
        <f>Electives!C17</f>
        <v>Make scenery for a skit</v>
      </c>
      <c r="K10" s="41" t="str">
        <f>IF(Electives!O17="E","E"," ")</f>
        <v> </v>
      </c>
      <c r="M10" s="47" t="str">
        <f>Electives!B109</f>
        <v>b.</v>
      </c>
      <c r="N10" s="47" t="str">
        <f>Electives!C109</f>
        <v>Plant and raise flower bed</v>
      </c>
      <c r="O10" s="41" t="str">
        <f>IF(Electives!O109="E","E"," ")</f>
        <v> </v>
      </c>
    </row>
    <row r="11" spans="1:15" ht="12.75">
      <c r="A11" s="52" t="s">
        <v>254</v>
      </c>
      <c r="B11" s="63" t="str">
        <f>Achievements!O18</f>
        <v> </v>
      </c>
      <c r="D11" s="227"/>
      <c r="E11" s="41" t="str">
        <f>Achievements!$B13</f>
        <v>h.</v>
      </c>
      <c r="F11" s="9" t="str">
        <f>Achievements!$C13</f>
        <v>Swim 25 feet</v>
      </c>
      <c r="G11" s="42" t="str">
        <f>IF(Achievements!O13="A","A",IF(Achievements!O13="E","E"," "))</f>
        <v> </v>
      </c>
      <c r="I11" s="47" t="str">
        <f>Electives!B18</f>
        <v>c.</v>
      </c>
      <c r="J11" s="47" t="str">
        <f>Electives!C18</f>
        <v>Make sound effects for a skit</v>
      </c>
      <c r="K11" s="41" t="str">
        <f>IF(Electives!O18="E","E"," ")</f>
        <v> </v>
      </c>
      <c r="M11" s="47" t="str">
        <f>Electives!B110</f>
        <v>c.</v>
      </c>
      <c r="N11" s="47" t="str">
        <f>Electives!C110</f>
        <v>Grow a plant indoors</v>
      </c>
      <c r="O11" s="41" t="str">
        <f>IF(Electives!O110="E","E"," ")</f>
        <v> </v>
      </c>
    </row>
    <row r="12" spans="1:15" ht="12.75">
      <c r="A12" s="53" t="s">
        <v>255</v>
      </c>
      <c r="B12" s="63" t="str">
        <f>Achievements!O27</f>
        <v> </v>
      </c>
      <c r="D12" s="227"/>
      <c r="E12" s="41" t="str">
        <f>Achievements!$B14</f>
        <v>i.</v>
      </c>
      <c r="F12" s="9" t="str">
        <f>Achievements!$C14</f>
        <v>Tread water</v>
      </c>
      <c r="G12" s="42" t="str">
        <f>IF(Achievements!O14="A","A",IF(Achievements!O14="E","E"," "))</f>
        <v> </v>
      </c>
      <c r="I12" s="47" t="str">
        <f>Electives!B19</f>
        <v>d.</v>
      </c>
      <c r="J12" s="47" t="str">
        <f>Electives!C19</f>
        <v>Be the announcer for a skit</v>
      </c>
      <c r="K12" s="41" t="str">
        <f>IF(Electives!O19="E","E"," ")</f>
        <v> </v>
      </c>
      <c r="M12" s="47" t="str">
        <f>Electives!B111</f>
        <v>d.</v>
      </c>
      <c r="N12" s="47" t="str">
        <f>Electives!C111</f>
        <v>Plant &amp; raise vegetables</v>
      </c>
      <c r="O12" s="41" t="str">
        <f>IF(Electives!O111="E","E"," ")</f>
        <v> </v>
      </c>
    </row>
    <row r="13" spans="1:15" ht="12.75">
      <c r="A13" s="53" t="s">
        <v>256</v>
      </c>
      <c r="B13" s="63" t="str">
        <f>Achievements!O32</f>
        <v> </v>
      </c>
      <c r="D13" s="227"/>
      <c r="E13" s="41" t="str">
        <f>Achievements!$B15</f>
        <v>j.</v>
      </c>
      <c r="F13" s="9" t="str">
        <f>Achievements!$C15</f>
        <v>Basketball passes</v>
      </c>
      <c r="G13" s="42" t="str">
        <f>IF(Achievements!O15="A","A",IF(Achievements!O15="E","E"," "))</f>
        <v> </v>
      </c>
      <c r="I13" s="47" t="str">
        <f>Electives!B20</f>
        <v>e.</v>
      </c>
      <c r="J13" s="47" t="str">
        <f>Electives!C20</f>
        <v>Make paper sack mask for skit</v>
      </c>
      <c r="K13" s="41" t="str">
        <f>IF(Electives!O20="E","E"," ")</f>
        <v> </v>
      </c>
      <c r="M13" s="47" t="str">
        <f>Electives!B112</f>
        <v>e.</v>
      </c>
      <c r="N13" s="47" t="str">
        <f>Electives!C112</f>
        <v>Visit botanical garden in area</v>
      </c>
      <c r="O13" s="41" t="str">
        <f>IF(Electives!O112="E","E"," ")</f>
        <v> </v>
      </c>
    </row>
    <row r="14" spans="1:15" ht="12.75">
      <c r="A14" s="53" t="s">
        <v>263</v>
      </c>
      <c r="B14" s="63" t="str">
        <f>Achievements!O40</f>
        <v> </v>
      </c>
      <c r="D14" s="227"/>
      <c r="E14" s="41" t="str">
        <f>Achievements!$B16</f>
        <v>k.</v>
      </c>
      <c r="F14" s="9" t="str">
        <f>Achievements!$C16</f>
        <v>Frog stand</v>
      </c>
      <c r="G14" s="42" t="str">
        <f>IF(Achievements!O16="A","A",IF(Achievements!O16="E","E"," "))</f>
        <v> </v>
      </c>
      <c r="I14" s="2" t="str">
        <f>Electives!B22</f>
        <v>3. Make it Yourself</v>
      </c>
      <c r="J14" s="2"/>
      <c r="M14" s="163" t="str">
        <f>Electives!B114</f>
        <v>16. Family Alert</v>
      </c>
      <c r="N14" s="163"/>
      <c r="O14" s="163"/>
    </row>
    <row r="15" spans="1:15" ht="12.75">
      <c r="A15" s="53" t="s">
        <v>264</v>
      </c>
      <c r="B15" s="63" t="str">
        <f>Achievements!O47</f>
        <v> </v>
      </c>
      <c r="D15" s="227"/>
      <c r="E15" s="41" t="str">
        <f>Achievements!$B17</f>
        <v>l.</v>
      </c>
      <c r="F15" s="9" t="str">
        <f>Achievements!$C17</f>
        <v>Run or Jog 5 min</v>
      </c>
      <c r="G15" s="42" t="str">
        <f>IF(Achievements!O17="A","A",IF(Achievements!O17="E","E"," "))</f>
        <v> </v>
      </c>
      <c r="I15" s="47" t="str">
        <f>Electives!B23</f>
        <v>a.</v>
      </c>
      <c r="J15" s="47" t="str">
        <f>Electives!C23</f>
        <v>Make something useful</v>
      </c>
      <c r="K15" s="41" t="str">
        <f>IF(Electives!O23="E","E"," ")</f>
        <v> </v>
      </c>
      <c r="M15" s="47" t="str">
        <f>Electives!B115</f>
        <v>a.</v>
      </c>
      <c r="N15" s="47" t="str">
        <f>Electives!C115</f>
        <v>Family talk about emergencies</v>
      </c>
      <c r="O15" s="41" t="str">
        <f>IF(Electives!O115="E","E"," ")</f>
        <v> </v>
      </c>
    </row>
    <row r="16" spans="1:15" ht="12.75">
      <c r="A16" s="53" t="s">
        <v>257</v>
      </c>
      <c r="B16" s="63" t="str">
        <f>Achievements!O54</f>
        <v> </v>
      </c>
      <c r="D16" s="233" t="str">
        <f>Achievements!$B19</f>
        <v>2. Your Flag</v>
      </c>
      <c r="E16" s="233"/>
      <c r="F16" s="233"/>
      <c r="G16" s="233"/>
      <c r="I16" s="47" t="str">
        <f>Electives!B24</f>
        <v>b.</v>
      </c>
      <c r="J16" s="47" t="str">
        <f>Electives!C24</f>
        <v>Stretch your hand</v>
      </c>
      <c r="K16" s="41" t="str">
        <f>IF(Electives!O24="E","E"," ")</f>
        <v> </v>
      </c>
      <c r="M16" s="47" t="str">
        <f>Electives!B116</f>
        <v>b.</v>
      </c>
      <c r="N16" s="47" t="str">
        <f>Electives!C116</f>
        <v>Safe water - purify water</v>
      </c>
      <c r="O16" s="41" t="str">
        <f>IF(Electives!O116="E","E"," ")</f>
        <v> </v>
      </c>
    </row>
    <row r="17" spans="1:15" ht="12.75">
      <c r="A17" s="53" t="s">
        <v>258</v>
      </c>
      <c r="B17" s="63" t="str">
        <f>Achievements!O64</f>
        <v> </v>
      </c>
      <c r="D17" s="227" t="s">
        <v>316</v>
      </c>
      <c r="E17" s="41" t="str">
        <f>Achievements!$B20</f>
        <v>a.</v>
      </c>
      <c r="F17" s="9" t="str">
        <f>Achievements!$C20</f>
        <v>Pledge of allegiance</v>
      </c>
      <c r="G17" s="42" t="str">
        <f>IF(Achievements!O20="A","A"," ")</f>
        <v> </v>
      </c>
      <c r="I17" s="47" t="str">
        <f>Electives!B25</f>
        <v>c.</v>
      </c>
      <c r="J17" s="47" t="str">
        <f>Electives!C25</f>
        <v>Make a bench fork</v>
      </c>
      <c r="K17" s="41" t="str">
        <f>IF(Electives!O25="E","E"," ")</f>
        <v> </v>
      </c>
      <c r="M17" s="48" t="str">
        <f>Electives!B117</f>
        <v>c.</v>
      </c>
      <c r="N17" s="48" t="str">
        <f>Electives!C117</f>
        <v>First aid supplies &amp; kit</v>
      </c>
      <c r="O17" s="41" t="str">
        <f>IF(Electives!O117="E","E"," ")</f>
        <v> </v>
      </c>
    </row>
    <row r="18" spans="1:15" ht="12.75">
      <c r="A18" s="53" t="s">
        <v>259</v>
      </c>
      <c r="B18" s="63" t="str">
        <f>Achievements!O71</f>
        <v> </v>
      </c>
      <c r="D18" s="227"/>
      <c r="E18" s="41" t="str">
        <f>Achievements!$B21</f>
        <v>b.</v>
      </c>
      <c r="F18" s="9" t="str">
        <f>Achievements!$C21</f>
        <v>Lead flag ceremony</v>
      </c>
      <c r="G18" s="42" t="str">
        <f>IF(Achievements!O21="A","A"," ")</f>
        <v> </v>
      </c>
      <c r="I18" s="47" t="str">
        <f>Electives!B26</f>
        <v>d.</v>
      </c>
      <c r="J18" s="47" t="str">
        <f>Electives!C26</f>
        <v>Make a door stop</v>
      </c>
      <c r="K18" s="41" t="str">
        <f>IF(Electives!O26="E","E"," ")</f>
        <v> </v>
      </c>
      <c r="M18" s="163" t="str">
        <f>Electives!B119</f>
        <v>17. Tie It Right</v>
      </c>
      <c r="N18" s="163"/>
      <c r="O18" s="163"/>
    </row>
    <row r="19" spans="1:15" ht="12.75">
      <c r="A19" s="53" t="s">
        <v>265</v>
      </c>
      <c r="B19" s="63" t="str">
        <f>Achievements!O80</f>
        <v> </v>
      </c>
      <c r="D19" s="227"/>
      <c r="E19" s="41" t="str">
        <f>Achievements!$B22</f>
        <v>c.</v>
      </c>
      <c r="F19" s="9" t="str">
        <f>Achievements!$C22</f>
        <v>Respect and care for flag</v>
      </c>
      <c r="G19" s="42" t="str">
        <f>IF(Achievements!O22="A","A"," ")</f>
        <v> </v>
      </c>
      <c r="I19" s="47" t="str">
        <f>Electives!B27</f>
        <v>e.</v>
      </c>
      <c r="J19" s="47" t="str">
        <f>Electives!C27</f>
        <v>Make something else</v>
      </c>
      <c r="K19" s="41" t="str">
        <f>IF(Electives!O27="E","E"," ")</f>
        <v> </v>
      </c>
      <c r="M19" s="47" t="str">
        <f>Electives!B120</f>
        <v>a.</v>
      </c>
      <c r="N19" s="47" t="str">
        <f>Electives!C120</f>
        <v>Overhand knot &amp; square knot</v>
      </c>
      <c r="O19" s="41" t="str">
        <f>IF(Electives!O120="E","E"," ")</f>
        <v> </v>
      </c>
    </row>
    <row r="20" spans="1:15" ht="12.75">
      <c r="A20" s="53" t="s">
        <v>260</v>
      </c>
      <c r="B20" s="63" t="str">
        <f>Achievements!O91</f>
        <v> </v>
      </c>
      <c r="D20" s="227"/>
      <c r="E20" s="41" t="str">
        <f>Achievements!$B23</f>
        <v>d.</v>
      </c>
      <c r="F20" s="9" t="str">
        <f>Achievements!$C23</f>
        <v>State Flag</v>
      </c>
      <c r="G20" s="42" t="str">
        <f>IF(Achievements!O23="A","A"," ")</f>
        <v> </v>
      </c>
      <c r="I20" s="2" t="str">
        <f>Electives!B29</f>
        <v>4. Play a Game</v>
      </c>
      <c r="J20" s="2"/>
      <c r="M20" s="47" t="str">
        <f>Electives!B121</f>
        <v>b.</v>
      </c>
      <c r="N20" s="47" t="str">
        <f>Electives!C121</f>
        <v>Tie shoelaces</v>
      </c>
      <c r="O20" s="41" t="str">
        <f>IF(Electives!O121="E","E"," ")</f>
        <v> </v>
      </c>
    </row>
    <row r="21" spans="1:15" ht="12.75">
      <c r="A21" s="53" t="s">
        <v>261</v>
      </c>
      <c r="B21" s="63" t="str">
        <f>Achievements!O99</f>
        <v> </v>
      </c>
      <c r="D21" s="227"/>
      <c r="E21" s="41" t="str">
        <f>Achievements!$B24</f>
        <v>e.</v>
      </c>
      <c r="F21" s="9" t="str">
        <f>Achievements!$C24</f>
        <v>Raise flag</v>
      </c>
      <c r="G21" s="42" t="str">
        <f>IF(Achievements!O24="A","A"," ")</f>
        <v> </v>
      </c>
      <c r="I21" s="47" t="str">
        <f>Electives!B30</f>
        <v>a.</v>
      </c>
      <c r="J21" s="47" t="str">
        <f>Electives!C30</f>
        <v>Play pie-tin washer toss</v>
      </c>
      <c r="K21" s="41" t="str">
        <f>IF(Electives!O30="E","E"," ")</f>
        <v> </v>
      </c>
      <c r="M21" s="47" t="str">
        <f>Electives!B122</f>
        <v>c.</v>
      </c>
      <c r="N21" s="47" t="str">
        <f>Electives!C122</f>
        <v>Wrap and tie a package</v>
      </c>
      <c r="O21" s="41" t="str">
        <f>IF(Electives!O122="E","E"," ")</f>
        <v> </v>
      </c>
    </row>
    <row r="22" spans="1:15" ht="12.75">
      <c r="A22" s="53" t="s">
        <v>262</v>
      </c>
      <c r="B22" s="64" t="str">
        <f>Achievements!O114</f>
        <v> </v>
      </c>
      <c r="D22" s="227"/>
      <c r="E22" s="41" t="str">
        <f>Achievements!$B25</f>
        <v>f.</v>
      </c>
      <c r="F22" s="9" t="str">
        <f>Achievements!$C25</f>
        <v>Outdoor flag ceremony</v>
      </c>
      <c r="G22" s="42" t="str">
        <f>IF(Achievements!O25="A","A"," ")</f>
        <v> </v>
      </c>
      <c r="I22" s="47" t="str">
        <f>Electives!B31</f>
        <v>b.</v>
      </c>
      <c r="J22" s="47" t="str">
        <f>Electives!C31</f>
        <v>Play marble sharpshooter</v>
      </c>
      <c r="K22" s="41" t="str">
        <f>IF(Electives!O31="E","E"," ")</f>
        <v> </v>
      </c>
      <c r="M22" s="47" t="str">
        <f>Electives!B123</f>
        <v>d.</v>
      </c>
      <c r="N22" s="47" t="str">
        <f>Electives!C123</f>
        <v>Tie a stack of newspapers</v>
      </c>
      <c r="O22" s="41" t="str">
        <f>IF(Electives!O123="E","E"," ")</f>
        <v> </v>
      </c>
    </row>
    <row r="23" spans="1:15" ht="12.75">
      <c r="A23" s="54" t="s">
        <v>330</v>
      </c>
      <c r="B23" s="63" t="str">
        <f>IF(Electives!O8&gt;0,Electives!O8," ")</f>
        <v> </v>
      </c>
      <c r="D23" s="227"/>
      <c r="E23" s="41" t="str">
        <f>Achievements!$B26</f>
        <v>g.</v>
      </c>
      <c r="F23" s="9" t="str">
        <f>Achievements!$C26</f>
        <v>Fold US Flag</v>
      </c>
      <c r="G23" s="42" t="str">
        <f>IF(Achievements!O26="A","A"," ")</f>
        <v> </v>
      </c>
      <c r="I23" s="47" t="str">
        <f>Electives!B32</f>
        <v>c.</v>
      </c>
      <c r="J23" s="47" t="str">
        <f>Electives!C32</f>
        <v>Play ring toss</v>
      </c>
      <c r="K23" s="41" t="str">
        <f>IF(Electives!O32="E","E"," ")</f>
        <v> </v>
      </c>
      <c r="M23" s="47" t="str">
        <f>Electives!B124</f>
        <v>e.</v>
      </c>
      <c r="N23" s="47" t="str">
        <f>Electives!C124</f>
        <v>Tie two cords with overhand</v>
      </c>
      <c r="O23" s="41" t="str">
        <f>IF(Electives!O124="E","E"," ")</f>
        <v> </v>
      </c>
    </row>
    <row r="24" spans="4:15" ht="12.75">
      <c r="D24" s="44" t="str">
        <f>Achievements!$B28</f>
        <v>3. Keep Your Body Healthy</v>
      </c>
      <c r="E24" s="44"/>
      <c r="F24" s="44"/>
      <c r="G24" s="44"/>
      <c r="I24" s="47" t="str">
        <f>Electives!B33</f>
        <v>d.</v>
      </c>
      <c r="J24" s="47" t="str">
        <f>Electives!C33</f>
        <v>Play beanbag toss</v>
      </c>
      <c r="K24" s="41" t="str">
        <f>IF(Electives!O33="E","E"," ")</f>
        <v> </v>
      </c>
      <c r="M24" s="47" t="str">
        <f>Electives!B125</f>
        <v>f.</v>
      </c>
      <c r="N24" s="47" t="str">
        <f>Electives!C125</f>
        <v>Tie a necktie</v>
      </c>
      <c r="O24" s="41" t="str">
        <f>IF(Electives!O125="E","E"," ")</f>
        <v> </v>
      </c>
    </row>
    <row r="25" spans="4:15" ht="12.75" customHeight="1">
      <c r="D25" s="224" t="s">
        <v>316</v>
      </c>
      <c r="E25" s="41" t="str">
        <f>Achievements!$B29</f>
        <v>a.</v>
      </c>
      <c r="F25" s="9" t="str">
        <f>Achievements!$C29</f>
        <v>Track health habits</v>
      </c>
      <c r="G25" s="42" t="str">
        <f>IF(Achievements!O29="A","A"," ")</f>
        <v> </v>
      </c>
      <c r="I25" s="47" t="str">
        <f>Electives!B34</f>
        <v>e.</v>
      </c>
      <c r="J25" s="47" t="str">
        <f>Electives!C34</f>
        <v>Play a game of marbles</v>
      </c>
      <c r="K25" s="41" t="str">
        <f>IF(Electives!O34="E","E"," ")</f>
        <v> </v>
      </c>
      <c r="M25" s="47" t="str">
        <f>Electives!B126</f>
        <v>g.</v>
      </c>
      <c r="N25" s="47" t="str">
        <f>Electives!C126</f>
        <v>Wrap ends of a rope with tape</v>
      </c>
      <c r="O25" s="41" t="str">
        <f>IF(Electives!O126="E","E"," ")</f>
        <v> </v>
      </c>
    </row>
    <row r="26" spans="1:15" ht="12.75" customHeight="1">
      <c r="A26" s="57" t="s">
        <v>321</v>
      </c>
      <c r="B26" s="4"/>
      <c r="D26" s="225"/>
      <c r="E26" s="41" t="str">
        <f>Achievements!$B30</f>
        <v>b.</v>
      </c>
      <c r="F26" s="9" t="str">
        <f>Achievements!$C30</f>
        <v>Stop spread of colds</v>
      </c>
      <c r="G26" s="42" t="str">
        <f>IF(Achievements!O30="A","A"," ")</f>
        <v> </v>
      </c>
      <c r="I26" s="47" t="str">
        <f>Electives!B35</f>
        <v>f.</v>
      </c>
      <c r="J26" s="47" t="str">
        <f>Electives!C35</f>
        <v>Play large group game</v>
      </c>
      <c r="K26" s="41" t="str">
        <f>IF(Electives!O35="E","E"," ")</f>
        <v> </v>
      </c>
      <c r="M26" s="11" t="str">
        <f>Electives!B128</f>
        <v>18. Outdoor Adventure</v>
      </c>
      <c r="N26" s="11"/>
      <c r="O26" s="11"/>
    </row>
    <row r="27" spans="1:15" ht="12.75">
      <c r="A27" s="55" t="str">
        <f>Electives!B9</f>
        <v>1. It's a Secret</v>
      </c>
      <c r="B27" s="41" t="str">
        <f>IF(Electives!O14&gt;0,Electives!O14," ")</f>
        <v> </v>
      </c>
      <c r="D27" s="226"/>
      <c r="E27" s="41" t="str">
        <f>Achievements!$B31</f>
        <v>c.</v>
      </c>
      <c r="F27" s="9" t="str">
        <f>Achievements!$C31</f>
        <v>Cut on your finger</v>
      </c>
      <c r="G27" s="42" t="str">
        <f>IF(Achievements!O31="A","A"," ")</f>
        <v> </v>
      </c>
      <c r="I27" s="2" t="str">
        <f>Electives!B37</f>
        <v>5. Spare Time Fun</v>
      </c>
      <c r="J27" s="39"/>
      <c r="M27" s="47" t="str">
        <f>Electives!B129</f>
        <v>a.</v>
      </c>
      <c r="N27" s="47" t="str">
        <f>Electives!C129</f>
        <v>Plan &amp; hold family or den picnic</v>
      </c>
      <c r="O27" s="41" t="str">
        <f>IF(Electives!O129="E","E"," ")</f>
        <v> </v>
      </c>
    </row>
    <row r="28" spans="1:15" ht="12.75">
      <c r="A28" s="8" t="str">
        <f>Electives!B15</f>
        <v>2. Be an Actor</v>
      </c>
      <c r="B28" s="41" t="str">
        <f>IF(Electives!O21&gt;0,Electives!O21," ")</f>
        <v> </v>
      </c>
      <c r="D28" s="44" t="str">
        <f>Achievements!$B33</f>
        <v>4. Know Your Home and Community</v>
      </c>
      <c r="E28" s="44"/>
      <c r="F28" s="44"/>
      <c r="G28" s="44"/>
      <c r="I28" s="47" t="str">
        <f>Electives!B38</f>
        <v>a.</v>
      </c>
      <c r="J28" s="47" t="str">
        <f>Electives!C38</f>
        <v>Kite flying safety rules</v>
      </c>
      <c r="K28" s="41" t="str">
        <f>IF(Electives!O38="E","E"," ")</f>
        <v> </v>
      </c>
      <c r="M28" s="47" t="str">
        <f>Electives!B130</f>
        <v>b.</v>
      </c>
      <c r="N28" s="47" t="str">
        <f>Electives!C130</f>
        <v>Plan &amp; run family or den outing</v>
      </c>
      <c r="O28" s="41" t="str">
        <f>IF(Electives!O130="E","E"," ")</f>
        <v> </v>
      </c>
    </row>
    <row r="29" spans="1:15" ht="12.75" customHeight="1">
      <c r="A29" s="8" t="str">
        <f>Electives!B22</f>
        <v>3. Make it Yourself</v>
      </c>
      <c r="B29" s="65" t="str">
        <f>IF(Electives!O28&gt;0,Electives!O28," ")</f>
        <v> </v>
      </c>
      <c r="D29" s="224" t="s">
        <v>316</v>
      </c>
      <c r="E29" s="42" t="str">
        <f>Achievements!$B34</f>
        <v>a.</v>
      </c>
      <c r="F29" s="43" t="str">
        <f>Achievements!$C34</f>
        <v>Emergency Numbers</v>
      </c>
      <c r="G29" s="42" t="str">
        <f>IF(Achievements!O34="A","A"," ")</f>
        <v> </v>
      </c>
      <c r="I29" s="47" t="str">
        <f>Electives!B39</f>
        <v>b.</v>
      </c>
      <c r="J29" s="47" t="str">
        <f>Electives!C39</f>
        <v>Make &amp; fly a paper bag kite</v>
      </c>
      <c r="K29" s="41" t="str">
        <f>IF(Electives!O39="E","E"," ")</f>
        <v> </v>
      </c>
      <c r="M29" s="47" t="str">
        <f>Electives!B131</f>
        <v>c.</v>
      </c>
      <c r="N29" s="47" t="str">
        <f>Electives!C131</f>
        <v>Play &amp; lay a treasure hunt</v>
      </c>
      <c r="O29" s="41" t="str">
        <f>IF(Electives!O131="E","E"," ")</f>
        <v> </v>
      </c>
    </row>
    <row r="30" spans="1:15" ht="12.75" customHeight="1">
      <c r="A30" s="8" t="str">
        <f>Electives!B29</f>
        <v>4. Play a Game</v>
      </c>
      <c r="B30" s="41" t="str">
        <f>IF(Electives!O36&gt;0,Electives!O36," ")</f>
        <v> </v>
      </c>
      <c r="D30" s="225"/>
      <c r="E30" s="41" t="str">
        <f>Achievements!$B35</f>
        <v>b.</v>
      </c>
      <c r="F30" s="9" t="str">
        <f>Achievements!$C35</f>
        <v>Stranger at door</v>
      </c>
      <c r="G30" s="42" t="str">
        <f>IF(Achievements!O35="A","A"," ")</f>
        <v> </v>
      </c>
      <c r="I30" s="47" t="str">
        <f>Electives!B40</f>
        <v>c.</v>
      </c>
      <c r="J30" s="47" t="str">
        <f>Electives!C40</f>
        <v>Make &amp; fly a two-stick kite</v>
      </c>
      <c r="K30" s="41" t="str">
        <f>IF(Electives!O40="E","E"," ")</f>
        <v> </v>
      </c>
      <c r="M30" s="47" t="str">
        <f>Electives!B132</f>
        <v>d.</v>
      </c>
      <c r="N30" s="47" t="str">
        <f>Electives!C132</f>
        <v>Plan &amp; lay out obstacle race</v>
      </c>
      <c r="O30" s="41" t="str">
        <f>IF(Electives!O132="E","E"," ")</f>
        <v> </v>
      </c>
    </row>
    <row r="31" spans="1:15" ht="12.75">
      <c r="A31" s="8" t="str">
        <f>Electives!B37</f>
        <v>5. Spare Time Fun</v>
      </c>
      <c r="B31" s="41" t="str">
        <f>IF(Electives!O47&gt;0,Electives!O47," ")</f>
        <v> </v>
      </c>
      <c r="D31" s="225"/>
      <c r="E31" s="41" t="str">
        <f>Achievements!$B36</f>
        <v>c.</v>
      </c>
      <c r="F31" s="9" t="str">
        <f>Achievements!$C36</f>
        <v>Phone etiquette</v>
      </c>
      <c r="G31" s="42" t="str">
        <f>IF(Achievements!O36="A","A"," ")</f>
        <v> </v>
      </c>
      <c r="I31" s="47" t="str">
        <f>Electives!B41</f>
        <v>d.</v>
      </c>
      <c r="J31" s="47" t="str">
        <f>Electives!C41</f>
        <v>Make &amp; fly a three-stick kite</v>
      </c>
      <c r="K31" s="41" t="str">
        <f>IF(Electives!O41="E","E"," ")</f>
        <v> </v>
      </c>
      <c r="M31" s="47" t="str">
        <f>Electives!B133</f>
        <v>e.</v>
      </c>
      <c r="N31" s="47" t="str">
        <f>Electives!C133</f>
        <v>Plan &amp; lay out adventure trail</v>
      </c>
      <c r="O31" s="41" t="str">
        <f>IF(Electives!O133="E","E"," ")</f>
        <v> </v>
      </c>
    </row>
    <row r="32" spans="1:15" ht="12.75">
      <c r="A32" s="8" t="str">
        <f>Electives!B48</f>
        <v>6. Books, Books, Books</v>
      </c>
      <c r="B32" s="41" t="str">
        <f>IF(Electives!O52&gt;0,Electives!O52," ")</f>
        <v> </v>
      </c>
      <c r="D32" s="225"/>
      <c r="E32" s="41" t="str">
        <f>Achievements!$B37</f>
        <v>d.</v>
      </c>
      <c r="F32" s="9" t="str">
        <f>Achievements!$C37</f>
        <v>Leaving home rules</v>
      </c>
      <c r="G32" s="42" t="str">
        <f>IF(Achievements!O37="A","A"," ")</f>
        <v> </v>
      </c>
      <c r="I32" s="47" t="str">
        <f>Electives!B42</f>
        <v>e.</v>
      </c>
      <c r="J32" s="47" t="str">
        <f>Electives!C42</f>
        <v>Make and use a kite reel</v>
      </c>
      <c r="K32" s="41" t="str">
        <f>IF(Electives!O42="E","E"," ")</f>
        <v> </v>
      </c>
      <c r="M32" s="47" t="str">
        <f>Electives!B134</f>
        <v>f.</v>
      </c>
      <c r="N32" s="47" t="str">
        <f>Electives!C134</f>
        <v>Two summertime pack events</v>
      </c>
      <c r="O32" s="41" t="str">
        <f>IF(Electives!O134="E","E"," ")</f>
        <v> </v>
      </c>
    </row>
    <row r="33" spans="1:15" ht="12.75">
      <c r="A33" s="8" t="str">
        <f>Electives!B53</f>
        <v>7. Foot Power</v>
      </c>
      <c r="B33" s="41" t="str">
        <f>IF(Electives!O57&gt;0,Electives!O57," ")</f>
        <v> </v>
      </c>
      <c r="D33" s="225"/>
      <c r="E33" s="41" t="str">
        <f>Achievements!$B38</f>
        <v>e.</v>
      </c>
      <c r="F33" s="9" t="str">
        <f>Achievements!$C38</f>
        <v>Household jobs and resp.</v>
      </c>
      <c r="G33" s="42" t="str">
        <f>IF(Achievements!O38="A","A"," ")</f>
        <v> </v>
      </c>
      <c r="I33" s="47" t="str">
        <f>Electives!B43</f>
        <v>f.</v>
      </c>
      <c r="J33" s="47" t="str">
        <f>Electives!C43</f>
        <v>Make rubber-band boat</v>
      </c>
      <c r="K33" s="41" t="str">
        <f>IF(Electives!O43="E","E"," ")</f>
        <v> </v>
      </c>
      <c r="M33" s="47" t="str">
        <f>Electives!B135</f>
        <v>g.</v>
      </c>
      <c r="N33" s="47" t="str">
        <f>Electives!C135</f>
        <v>Point out poisonous plants</v>
      </c>
      <c r="O33" s="41" t="str">
        <f>IF(Electives!O135="E","E"," ")</f>
        <v> </v>
      </c>
    </row>
    <row r="34" spans="1:15" ht="12.75">
      <c r="A34" s="8" t="str">
        <f>Electives!B58</f>
        <v>8. Machine Power</v>
      </c>
      <c r="B34" s="41" t="str">
        <f>IF(Electives!O63&gt;0,Electives!O63," ")</f>
        <v> </v>
      </c>
      <c r="D34" s="226"/>
      <c r="E34" s="41" t="str">
        <f>Achievements!$B39</f>
        <v>f.</v>
      </c>
      <c r="F34" s="9" t="str">
        <f>Achievements!$C39</f>
        <v>Visit important place</v>
      </c>
      <c r="G34" s="42" t="str">
        <f>IF(Achievements!O39="A","A"," ")</f>
        <v> </v>
      </c>
      <c r="I34" s="47" t="str">
        <f>Electives!B44</f>
        <v>g.</v>
      </c>
      <c r="J34" s="47" t="str">
        <f>Electives!C44</f>
        <v>Make boat, plane, train, etc.</v>
      </c>
      <c r="K34" s="41" t="str">
        <f>IF(Electives!O44="E","E"," ")</f>
        <v> </v>
      </c>
      <c r="M34" s="11" t="str">
        <f>Electives!B137</f>
        <v>19. Fishing</v>
      </c>
      <c r="N34" s="11"/>
      <c r="O34" s="11"/>
    </row>
    <row r="35" spans="1:15" ht="12.75">
      <c r="A35" s="8" t="str">
        <f>Electives!B64</f>
        <v>9. Let's Have a Party</v>
      </c>
      <c r="B35" s="41" t="str">
        <f>IF(Electives!O68&gt;0,Electives!O68," ")</f>
        <v> </v>
      </c>
      <c r="D35" s="38" t="str">
        <f>Achievements!$B41</f>
        <v>5. Tools for Fixing and Building </v>
      </c>
      <c r="E35" s="38"/>
      <c r="F35" s="38"/>
      <c r="G35" s="38"/>
      <c r="I35" s="47" t="str">
        <f>Electives!B45</f>
        <v>h.</v>
      </c>
      <c r="J35" s="47" t="str">
        <f>Electives!C45</f>
        <v>Make boat, plane, train, etc.</v>
      </c>
      <c r="K35" s="41" t="str">
        <f>IF(Electives!O45="E","E"," ")</f>
        <v> </v>
      </c>
      <c r="M35" s="47" t="str">
        <f>Electives!B138</f>
        <v>a.</v>
      </c>
      <c r="N35" s="47" t="str">
        <f>Electives!C138</f>
        <v>Identify 5 fish</v>
      </c>
      <c r="O35" s="41" t="str">
        <f>IF(Electives!O138="E","E"," ")</f>
        <v> </v>
      </c>
    </row>
    <row r="36" spans="1:15" ht="12.75" customHeight="1">
      <c r="A36" s="8" t="str">
        <f>Electives!B69</f>
        <v>10 American Indian Lore</v>
      </c>
      <c r="B36" s="41" t="str">
        <f>IF(Electives!O76&gt;0,Electives!O76," ")</f>
        <v> </v>
      </c>
      <c r="D36" s="224" t="s">
        <v>316</v>
      </c>
      <c r="E36" s="41" t="str">
        <f>Achievements!$B42</f>
        <v>a.</v>
      </c>
      <c r="F36" s="9" t="str">
        <f>Achievements!$C42</f>
        <v>Name seven tools</v>
      </c>
      <c r="G36" s="41" t="str">
        <f>IF(Achievements!O42="A","A"," ")</f>
        <v> </v>
      </c>
      <c r="I36" s="47" t="str">
        <f>Electives!B46</f>
        <v>i.</v>
      </c>
      <c r="J36" s="47" t="str">
        <f>Electives!C46</f>
        <v>Make boat, plane, train, etc.</v>
      </c>
      <c r="K36" s="41" t="str">
        <f>IF(Electives!O46="E","E"," ")</f>
        <v> </v>
      </c>
      <c r="M36" s="47" t="str">
        <f>Electives!B139</f>
        <v>b.</v>
      </c>
      <c r="N36" s="47" t="str">
        <f>Electives!C139</f>
        <v>Rig a pole with line and hook</v>
      </c>
      <c r="O36" s="41" t="str">
        <f>IF(Electives!O139="E","E"," ")</f>
        <v> </v>
      </c>
    </row>
    <row r="37" spans="1:15" ht="12.75" customHeight="1">
      <c r="A37" s="8" t="str">
        <f>Electives!B77</f>
        <v>11. Sing-Along</v>
      </c>
      <c r="B37" s="41" t="str">
        <f>IF(Electives!O84&gt;0,Electives!O84," ")</f>
        <v> </v>
      </c>
      <c r="D37" s="225"/>
      <c r="E37" s="41" t="str">
        <f>Achievements!$B43</f>
        <v>b.</v>
      </c>
      <c r="F37" s="9" t="str">
        <f>Achievements!$C43</f>
        <v>Use plyers</v>
      </c>
      <c r="G37" s="41" t="str">
        <f>IF(Achievements!O43="A","A"," ")</f>
        <v> </v>
      </c>
      <c r="I37" s="2" t="str">
        <f>Electives!B48</f>
        <v>6. Books, Books, Books</v>
      </c>
      <c r="J37" s="39"/>
      <c r="M37" s="47" t="str">
        <f>Electives!B140</f>
        <v>c.</v>
      </c>
      <c r="N37" s="47" t="str">
        <f>Electives!C140</f>
        <v>Bait your hook &amp; fish</v>
      </c>
      <c r="O37" s="41" t="str">
        <f>IF(Electives!O140="E","E"," ")</f>
        <v> </v>
      </c>
    </row>
    <row r="38" spans="1:15" ht="12.75">
      <c r="A38" s="8" t="str">
        <f>Electives!B85</f>
        <v>12. Be an Artist</v>
      </c>
      <c r="B38" s="41" t="str">
        <f>IF(Electives!O92&gt;0,Electives!O92," ")</f>
        <v> </v>
      </c>
      <c r="D38" s="225"/>
      <c r="E38" s="41" t="str">
        <f>Achievements!$B44</f>
        <v>c.</v>
      </c>
      <c r="F38" s="9" t="str">
        <f>Achievements!$C44</f>
        <v>Screws and screwdrivers</v>
      </c>
      <c r="G38" s="41" t="str">
        <f>IF(Achievements!O44="A","A"," ")</f>
        <v> </v>
      </c>
      <c r="I38" s="47" t="str">
        <f>Electives!B49</f>
        <v>a.</v>
      </c>
      <c r="J38" s="47" t="str">
        <f>Electives!C49</f>
        <v>Visit library. Get library card</v>
      </c>
      <c r="K38" s="41" t="str">
        <f>IF(Electives!O49="E","E"," ")</f>
        <v> </v>
      </c>
      <c r="M38" s="47" t="str">
        <f>Electives!B141</f>
        <v>d.</v>
      </c>
      <c r="N38" s="47" t="str">
        <f>Electives!C141</f>
        <v>Know rules of safe fishing</v>
      </c>
      <c r="O38" s="41" t="str">
        <f>IF(Electives!O141="E","E"," ")</f>
        <v> </v>
      </c>
    </row>
    <row r="39" spans="1:15" ht="12.75">
      <c r="A39" s="8" t="str">
        <f>Electives!B93</f>
        <v>13. Birds</v>
      </c>
      <c r="B39" s="41" t="str">
        <f>IF(Electives!O100&gt;0,Electives!O100," ")</f>
        <v> </v>
      </c>
      <c r="D39" s="225"/>
      <c r="E39" s="41" t="str">
        <f>Achievements!$B45</f>
        <v>d.</v>
      </c>
      <c r="F39" s="9" t="str">
        <f>Achievements!$C45</f>
        <v>Use a hammer</v>
      </c>
      <c r="G39" s="41" t="str">
        <f>IF(Achievements!O45="A","A"," ")</f>
        <v> </v>
      </c>
      <c r="I39" s="47" t="str">
        <f>Electives!B50</f>
        <v>b.</v>
      </c>
      <c r="J39" s="47" t="str">
        <f>Electives!C50</f>
        <v>Choose a book and read it</v>
      </c>
      <c r="K39" s="41" t="str">
        <f>IF(Electives!O50="E","E"," ")</f>
        <v> </v>
      </c>
      <c r="M39" s="47" t="str">
        <f>Electives!B142</f>
        <v>e.</v>
      </c>
      <c r="N39" s="47" t="str">
        <f>Electives!C142</f>
        <v>Tell about fishing laws in area</v>
      </c>
      <c r="O39" s="41" t="str">
        <f>IF(Electives!O142="E","E"," ")</f>
        <v> </v>
      </c>
    </row>
    <row r="40" spans="1:15" ht="12.75">
      <c r="A40" s="8" t="str">
        <f>Electives!B101</f>
        <v>14. Pets</v>
      </c>
      <c r="B40" s="41" t="str">
        <f>IF(Electives!O106&gt;0,Electives!O106," ")</f>
        <v> </v>
      </c>
      <c r="D40" s="226"/>
      <c r="E40" s="41" t="str">
        <f>Achievements!$B46</f>
        <v>e.</v>
      </c>
      <c r="F40" s="9" t="str">
        <f>Achievements!$C46</f>
        <v>Make something useful</v>
      </c>
      <c r="G40" s="41" t="str">
        <f>IF(Achievements!O46="A","A"," ")</f>
        <v> </v>
      </c>
      <c r="I40" s="47" t="str">
        <f>Electives!B51</f>
        <v>c.</v>
      </c>
      <c r="J40" s="47" t="str">
        <f>Electives!C51</f>
        <v>Make a book cover for a book</v>
      </c>
      <c r="K40" s="41" t="str">
        <f>IF(Electives!O51="E","E"," ")</f>
        <v> </v>
      </c>
      <c r="M40" s="47" t="str">
        <f>Electives!B143</f>
        <v>f.</v>
      </c>
      <c r="N40" s="47" t="str">
        <f>Electives!C143</f>
        <v>Show how to use a rod &amp; reel</v>
      </c>
      <c r="O40" s="41" t="str">
        <f>IF(Electives!O143="E","E"," ")</f>
        <v> </v>
      </c>
    </row>
    <row r="41" spans="1:15" ht="12.75">
      <c r="A41" s="8" t="str">
        <f>Electives!B107</f>
        <v>15. Grow Something</v>
      </c>
      <c r="B41" s="41" t="str">
        <f>IF(Electives!O113&gt;0,Electives!O113," ")</f>
        <v> </v>
      </c>
      <c r="D41" s="38" t="str">
        <f>Achievements!$B48</f>
        <v>6. Start a Collection</v>
      </c>
      <c r="E41" s="38"/>
      <c r="F41" s="38"/>
      <c r="G41" s="38"/>
      <c r="I41" s="2" t="str">
        <f>Electives!B53</f>
        <v>7. Foot Power</v>
      </c>
      <c r="J41" s="39"/>
      <c r="M41" s="11" t="str">
        <f>Electives!B145</f>
        <v>20. Sports</v>
      </c>
      <c r="N41" s="11"/>
      <c r="O41" s="11"/>
    </row>
    <row r="42" spans="1:15" ht="12.75" customHeight="1">
      <c r="A42" s="8" t="str">
        <f>Electives!B114</f>
        <v>16. Family Alert</v>
      </c>
      <c r="B42" s="41" t="str">
        <f>IF(Electives!O118&gt;0,Electives!O118," ")</f>
        <v> </v>
      </c>
      <c r="D42" s="224" t="s">
        <v>316</v>
      </c>
      <c r="E42" s="45" t="str">
        <f>Achievements!$B49</f>
        <v>a.</v>
      </c>
      <c r="F42" s="9" t="str">
        <f>Achievements!$C49</f>
        <v>CC Positive Attitude - Know</v>
      </c>
      <c r="G42" s="41" t="str">
        <f>IF(Achievements!O49="A","A"," ")</f>
        <v> </v>
      </c>
      <c r="I42" s="47" t="str">
        <f>Electives!B54</f>
        <v>a.</v>
      </c>
      <c r="J42" s="47" t="str">
        <f>Electives!C54</f>
        <v>Learn to walk on stilts</v>
      </c>
      <c r="K42" s="41" t="str">
        <f>IF(Electives!O54="E","E"," ")</f>
        <v> </v>
      </c>
      <c r="M42" s="47" t="str">
        <f>Electives!B146</f>
        <v>a.</v>
      </c>
      <c r="N42" s="47" t="str">
        <f>Electives!C146</f>
        <v>Play tennis, tab.tennis, or bdm.</v>
      </c>
      <c r="O42" s="41" t="str">
        <f>IF(Electives!O146="E","E"," ")</f>
        <v> </v>
      </c>
    </row>
    <row r="43" spans="1:15" ht="12.75" customHeight="1">
      <c r="A43" s="8" t="str">
        <f>Electives!B119</f>
        <v>17. Tie It Right</v>
      </c>
      <c r="B43" s="41" t="str">
        <f>IF(Electives!O127&gt;0,Electives!O127," ")</f>
        <v> </v>
      </c>
      <c r="D43" s="225"/>
      <c r="E43" s="46"/>
      <c r="F43" s="9" t="str">
        <f>Achievements!$C50</f>
        <v>CC Positive Attitude - Commit</v>
      </c>
      <c r="G43" s="41" t="str">
        <f>IF(Achievements!O50="A","A"," ")</f>
        <v> </v>
      </c>
      <c r="I43" s="47" t="str">
        <f>Electives!B55</f>
        <v>b.</v>
      </c>
      <c r="J43" s="47" t="str">
        <f>Electives!C55</f>
        <v>Make puddle jumpers &amp; walk</v>
      </c>
      <c r="K43" s="41" t="str">
        <f>IF(Electives!O55="E","E"," ")</f>
        <v> </v>
      </c>
      <c r="M43" s="47" t="str">
        <f>Electives!B147</f>
        <v>b.</v>
      </c>
      <c r="N43" s="47" t="str">
        <f>Electives!C147</f>
        <v>Know boating safety rules</v>
      </c>
      <c r="O43" s="41" t="str">
        <f>IF(Electives!O147="E","E"," ")</f>
        <v> </v>
      </c>
    </row>
    <row r="44" spans="1:15" ht="12.75">
      <c r="A44" s="8" t="str">
        <f>Electives!B128</f>
        <v>18. Outdoor Adventure</v>
      </c>
      <c r="B44" s="41" t="str">
        <f>IF(Electives!O136&gt;0,Electives!O136," ")</f>
        <v> </v>
      </c>
      <c r="D44" s="225"/>
      <c r="E44" s="42"/>
      <c r="F44" s="9" t="str">
        <f>Achievements!$C51</f>
        <v>CC Positive Attitude - Practice</v>
      </c>
      <c r="G44" s="41" t="str">
        <f>IF(Achievements!O51="A","A"," ")</f>
        <v> </v>
      </c>
      <c r="I44" s="47" t="str">
        <f>Electives!B56</f>
        <v>c.</v>
      </c>
      <c r="J44" s="47" t="str">
        <f>Electives!C56</f>
        <v>Make foot racers and use</v>
      </c>
      <c r="K44" s="41" t="str">
        <f>IF(Electives!O56="E","E"," ")</f>
        <v> </v>
      </c>
      <c r="M44" s="47" t="str">
        <f>Electives!B148</f>
        <v>c.</v>
      </c>
      <c r="N44" s="47" t="str">
        <f>Electives!C148</f>
        <v>Earn Archery belt loop</v>
      </c>
      <c r="O44" s="41" t="str">
        <f>IF(Electives!O148="E","E"," ")</f>
        <v> </v>
      </c>
    </row>
    <row r="45" spans="1:15" ht="12.75">
      <c r="A45" s="8" t="str">
        <f>Electives!B137</f>
        <v>19. Fishing</v>
      </c>
      <c r="B45" s="41" t="str">
        <f>IF(Electives!O144&gt;0,Electives!O144," ")</f>
        <v> </v>
      </c>
      <c r="D45" s="225"/>
      <c r="E45" s="41" t="str">
        <f>Achievements!$B52</f>
        <v>b.</v>
      </c>
      <c r="F45" s="9" t="str">
        <f>Achievements!$C52</f>
        <v>Collect ten things</v>
      </c>
      <c r="G45" s="41" t="str">
        <f>IF(Achievements!O52="A","A"," ")</f>
        <v> </v>
      </c>
      <c r="I45" s="2" t="str">
        <f>Electives!B58</f>
        <v>8. Machine Power</v>
      </c>
      <c r="J45" s="39"/>
      <c r="M45" s="47" t="str">
        <f>Electives!B149</f>
        <v>d.</v>
      </c>
      <c r="N45" s="47" t="str">
        <f>Electives!C149</f>
        <v>Safety and courtesy for skiing</v>
      </c>
      <c r="O45" s="41" t="str">
        <f>IF(Electives!O149="E","E"," ")</f>
        <v> </v>
      </c>
    </row>
    <row r="46" spans="1:15" ht="12.75">
      <c r="A46" s="8" t="str">
        <f>Electives!B145</f>
        <v>20. Sports</v>
      </c>
      <c r="B46" s="41" t="str">
        <f>IF(Electives!O161&gt;0,Electives!O161," ")</f>
        <v> </v>
      </c>
      <c r="D46" s="226"/>
      <c r="E46" s="41" t="str">
        <f>Achievements!$B53</f>
        <v>c.</v>
      </c>
      <c r="F46" s="9" t="str">
        <f>Achievements!$C53</f>
        <v>Show and explain collection</v>
      </c>
      <c r="G46" s="41" t="str">
        <f>IF(Achievements!O53="A","A"," ")</f>
        <v> </v>
      </c>
      <c r="I46" s="47" t="str">
        <f>Electives!B59</f>
        <v>a.</v>
      </c>
      <c r="J46" s="47" t="str">
        <f>Electives!C59</f>
        <v>Name 10 kinds of trucks</v>
      </c>
      <c r="K46" s="41" t="str">
        <f>IF(Electives!O59="E","E"," ")</f>
        <v> </v>
      </c>
      <c r="M46" s="47" t="str">
        <f>Electives!B150</f>
        <v>e.</v>
      </c>
      <c r="N46" s="47" t="str">
        <f>Electives!C150</f>
        <v>Go ice skating</v>
      </c>
      <c r="O46" s="41" t="str">
        <f>IF(Electives!O150="E","E"," ")</f>
        <v> </v>
      </c>
    </row>
    <row r="47" spans="1:15" ht="12.75">
      <c r="A47" s="8" t="str">
        <f>Electives!B162</f>
        <v>21. Computers</v>
      </c>
      <c r="B47" s="41" t="str">
        <f>IF(Electives!O166&gt;0,Electives!O166," ")</f>
        <v> </v>
      </c>
      <c r="D47" s="38" t="str">
        <f>Achievements!$B55</f>
        <v>7. Your Living World</v>
      </c>
      <c r="E47" s="38"/>
      <c r="F47" s="38"/>
      <c r="G47" s="36"/>
      <c r="I47" s="47" t="str">
        <f>Electives!B60</f>
        <v>b.</v>
      </c>
      <c r="J47" s="47" t="str">
        <f>Electives!C60</f>
        <v>Job using wheel &amp; axle</v>
      </c>
      <c r="K47" s="41" t="str">
        <f>IF(Electives!O60="E","E"," ")</f>
        <v> </v>
      </c>
      <c r="M47" s="47" t="str">
        <f>Electives!B151</f>
        <v>f.</v>
      </c>
      <c r="N47" s="47" t="str">
        <f>Electives!C151</f>
        <v>Go roller skating</v>
      </c>
      <c r="O47" s="41" t="str">
        <f>IF(Electives!O151="E","E"," ")</f>
        <v> </v>
      </c>
    </row>
    <row r="48" spans="1:15" ht="12.75" customHeight="1">
      <c r="A48" s="8" t="str">
        <f>Electives!B167</f>
        <v>22. Say It Right</v>
      </c>
      <c r="B48" s="41" t="str">
        <f>IF(Electives!O173&gt;0,Electives!O173," ")</f>
        <v> </v>
      </c>
      <c r="D48" s="224" t="s">
        <v>316</v>
      </c>
      <c r="E48" s="45" t="str">
        <f>Achievements!$B56</f>
        <v>a.</v>
      </c>
      <c r="F48" s="9" t="str">
        <f>Achievements!$C56</f>
        <v>CC Respect - Know</v>
      </c>
      <c r="G48" s="41" t="str">
        <f>IF(Achievements!O56="A","A"," ")</f>
        <v> </v>
      </c>
      <c r="I48" s="47" t="str">
        <f>Electives!B61</f>
        <v>c.</v>
      </c>
      <c r="J48" s="47" t="str">
        <f>Electives!C61</f>
        <v>Show how to use a pulley</v>
      </c>
      <c r="K48" s="41" t="str">
        <f>IF(Electives!O61="E","E"," ")</f>
        <v> </v>
      </c>
      <c r="M48" s="47" t="str">
        <f>Electives!B152</f>
        <v>g.</v>
      </c>
      <c r="N48" s="47" t="str">
        <f>Electives!C152</f>
        <v>Go bowling</v>
      </c>
      <c r="O48" s="41" t="str">
        <f>IF(Electives!O152="E","E"," ")</f>
        <v> </v>
      </c>
    </row>
    <row r="49" spans="1:15" ht="12.75" customHeight="1">
      <c r="A49" s="56" t="str">
        <f>Electives!B174</f>
        <v>23. Let's Go Camping</v>
      </c>
      <c r="B49" s="41" t="str">
        <f>IF(Electives!O183&gt;0,Electives!O183," ")</f>
        <v> </v>
      </c>
      <c r="D49" s="225"/>
      <c r="E49" s="46"/>
      <c r="F49" s="9" t="str">
        <f>Achievements!$C57</f>
        <v>CC Respect - Commit</v>
      </c>
      <c r="G49" s="41" t="str">
        <f>IF(Achievements!O57="A","A"," ")</f>
        <v> </v>
      </c>
      <c r="I49" s="47" t="str">
        <f>Electives!B62</f>
        <v>d.</v>
      </c>
      <c r="J49" s="47" t="str">
        <f>Electives!C62</f>
        <v>Make and use a windlass</v>
      </c>
      <c r="K49" s="41" t="str">
        <f>IF(Electives!O62="E","E"," ")</f>
        <v> </v>
      </c>
      <c r="M49" s="47" t="str">
        <f>Electives!B153</f>
        <v>h.</v>
      </c>
      <c r="N49" s="47" t="str">
        <f>Electives!C153</f>
        <v>Track sprinter's start</v>
      </c>
      <c r="O49" s="41" t="str">
        <f>IF(Electives!O153="E","E"," ")</f>
        <v> </v>
      </c>
    </row>
    <row r="50" spans="4:15" ht="12.75">
      <c r="D50" s="225"/>
      <c r="E50" s="42"/>
      <c r="F50" s="9" t="str">
        <f>Achievements!$C58</f>
        <v>CC Respect - Practice</v>
      </c>
      <c r="G50" s="41" t="str">
        <f>IF(Achievements!O58="A","A"," ")</f>
        <v> </v>
      </c>
      <c r="I50" s="2" t="str">
        <f>Electives!B64</f>
        <v>9. Let's Have a Party</v>
      </c>
      <c r="J50" s="39"/>
      <c r="M50" s="47" t="str">
        <f>Electives!B154</f>
        <v>i.</v>
      </c>
      <c r="N50" s="47" t="str">
        <f>Electives!C154</f>
        <v>Standing long jump</v>
      </c>
      <c r="O50" s="41" t="str">
        <f>IF(Electives!O154="E","E"," ")</f>
        <v> </v>
      </c>
    </row>
    <row r="51" spans="4:15" ht="12.75">
      <c r="D51" s="225"/>
      <c r="E51" s="41" t="str">
        <f>Achievements!$B59</f>
        <v>b.</v>
      </c>
      <c r="F51" s="9" t="str">
        <f>Achievements!$C59</f>
        <v>Find out about polution</v>
      </c>
      <c r="G51" s="41" t="str">
        <f>IF(Achievements!O59="A","A"," ")</f>
        <v> </v>
      </c>
      <c r="I51" s="47" t="str">
        <f>Electives!B65</f>
        <v>a.</v>
      </c>
      <c r="J51" s="47" t="str">
        <f>Electives!C65</f>
        <v>Help with a home or den party</v>
      </c>
      <c r="K51" s="41" t="str">
        <f>IF(Electives!O65="E","E"," ")</f>
        <v> </v>
      </c>
      <c r="M51" s="47" t="str">
        <f>Electives!B155</f>
        <v>j.</v>
      </c>
      <c r="N51" s="47" t="str">
        <f>Electives!C155</f>
        <v>Play in a flag football game</v>
      </c>
      <c r="O51" s="41" t="str">
        <f>IF(Electives!O155="E","E"," ")</f>
        <v> </v>
      </c>
    </row>
    <row r="52" spans="4:15" ht="12.75">
      <c r="D52" s="225"/>
      <c r="E52" s="41" t="str">
        <f>Achievements!$B60</f>
        <v>c.</v>
      </c>
      <c r="F52" s="9" t="str">
        <f>Achievements!$C60</f>
        <v>Find out about recycling</v>
      </c>
      <c r="G52" s="41" t="str">
        <f>IF(Achievements!O60="A","A"," ")</f>
        <v> </v>
      </c>
      <c r="I52" s="47" t="str">
        <f>Electives!B66</f>
        <v>b.</v>
      </c>
      <c r="J52" s="47" t="str">
        <f>Electives!C66</f>
        <v>Make a gift or toy and give it</v>
      </c>
      <c r="K52" s="41" t="str">
        <f>IF(Electives!O66="E","E"," ")</f>
        <v> </v>
      </c>
      <c r="M52" s="47" t="str">
        <f>Electives!B156</f>
        <v>k.</v>
      </c>
      <c r="N52" s="47" t="str">
        <f>Electives!C156</f>
        <v>Play in a soccer game</v>
      </c>
      <c r="O52" s="41" t="str">
        <f>IF(Electives!O156="E","E"," ")</f>
        <v> </v>
      </c>
    </row>
    <row r="53" spans="4:15" ht="12.75">
      <c r="D53" s="225"/>
      <c r="E53" s="41" t="str">
        <f>Achievements!$B61</f>
        <v>d.</v>
      </c>
      <c r="F53" s="9" t="str">
        <f>Achievements!$C61</f>
        <v>Pick up litter</v>
      </c>
      <c r="G53" s="41" t="str">
        <f>IF(Achievements!O61="A","A"," ")</f>
        <v> </v>
      </c>
      <c r="I53" s="47" t="str">
        <f>Electives!B67</f>
        <v>c.</v>
      </c>
      <c r="J53" s="47" t="str">
        <f>Electives!C67</f>
        <v>Make a gift or toy and give it</v>
      </c>
      <c r="K53" s="41" t="str">
        <f>IF(Electives!O67="E","E"," ")</f>
        <v> </v>
      </c>
      <c r="M53" s="47" t="str">
        <f>Electives!B157</f>
        <v>l.</v>
      </c>
      <c r="N53" s="47" t="str">
        <f>Electives!C157</f>
        <v>Play in a baseball or softball</v>
      </c>
      <c r="O53" s="41" t="str">
        <f>IF(Electives!O157="E","E"," ")</f>
        <v> </v>
      </c>
    </row>
    <row r="54" spans="4:15" ht="12.75">
      <c r="D54" s="225"/>
      <c r="E54" s="41" t="str">
        <f>Achievements!$B62</f>
        <v>e.</v>
      </c>
      <c r="F54" s="9" t="str">
        <f>Achievements!$C62</f>
        <v>Three stories about ecology</v>
      </c>
      <c r="G54" s="41" t="str">
        <f>IF(Achievements!O62="A","A"," ")</f>
        <v> </v>
      </c>
      <c r="I54" s="2" t="str">
        <f>Electives!B69</f>
        <v>10 American Indian Lore</v>
      </c>
      <c r="J54" s="39"/>
      <c r="M54" s="47" t="str">
        <f>Electives!B158</f>
        <v>m.</v>
      </c>
      <c r="N54" s="47" t="str">
        <f>Electives!C158</f>
        <v>Play in a basketball</v>
      </c>
      <c r="O54" s="41" t="str">
        <f>IF(Electives!O158="E","E"," ")</f>
        <v> </v>
      </c>
    </row>
    <row r="55" spans="4:15" ht="12.75">
      <c r="D55" s="226"/>
      <c r="E55" s="41" t="str">
        <f>Achievements!$B63</f>
        <v>f.</v>
      </c>
      <c r="F55" s="9" t="str">
        <f>Achievements!$C63</f>
        <v>Three ways to save energy</v>
      </c>
      <c r="G55" s="41" t="str">
        <f>IF(Achievements!O63="A","A"," ")</f>
        <v> </v>
      </c>
      <c r="I55" s="47" t="str">
        <f>Electives!B70</f>
        <v>a.</v>
      </c>
      <c r="J55" s="47" t="str">
        <f>Electives!C70</f>
        <v>Read about American indians</v>
      </c>
      <c r="K55" s="41" t="str">
        <f>IF(Electives!O70="E","E"," ")</f>
        <v> </v>
      </c>
      <c r="M55" s="47" t="str">
        <f>Electives!B159</f>
        <v>n.</v>
      </c>
      <c r="N55" s="47" t="str">
        <f>Electives!C159</f>
        <v>BB-gun belt loop</v>
      </c>
      <c r="O55" s="41" t="str">
        <f>IF(Electives!O159="E","E"," ")</f>
        <v> </v>
      </c>
    </row>
    <row r="56" spans="4:15" ht="12.75">
      <c r="D56" s="38" t="str">
        <f>Achievements!$B65</f>
        <v>8. Cooking and Eating</v>
      </c>
      <c r="E56" s="38"/>
      <c r="F56" s="38"/>
      <c r="G56" s="36"/>
      <c r="I56" s="47" t="str">
        <f>Electives!B71</f>
        <v>b.</v>
      </c>
      <c r="J56" s="47" t="str">
        <f>Electives!C71</f>
        <v>Make traditional instrument</v>
      </c>
      <c r="K56" s="41" t="str">
        <f>IF(Electives!O71="E","E"," ")</f>
        <v> </v>
      </c>
      <c r="M56" s="47" t="str">
        <f>Electives!B160</f>
        <v>o.</v>
      </c>
      <c r="N56" s="47" t="str">
        <f>Electives!C160</f>
        <v>4 outdoor physical fitness act.</v>
      </c>
      <c r="O56" s="41" t="str">
        <f>IF(Electives!O160="E","E"," ")</f>
        <v> </v>
      </c>
    </row>
    <row r="57" spans="4:15" ht="12.75" customHeight="1">
      <c r="D57" s="224" t="s">
        <v>316</v>
      </c>
      <c r="E57" s="41" t="str">
        <f>Achievements!$B66</f>
        <v>a.</v>
      </c>
      <c r="F57" s="9" t="str">
        <f>Achievements!$C66</f>
        <v>Food guide pyramid</v>
      </c>
      <c r="G57" s="41" t="str">
        <f>IF(Achievements!O66="A","A"," ")</f>
        <v> </v>
      </c>
      <c r="I57" s="47" t="str">
        <f>Electives!B72</f>
        <v>c.</v>
      </c>
      <c r="J57" s="47" t="str">
        <f>Electives!C72</f>
        <v>Make traditional clothing</v>
      </c>
      <c r="K57" s="41" t="str">
        <f>IF(Electives!O72="E","E"," ")</f>
        <v> </v>
      </c>
      <c r="M57" s="11" t="str">
        <f>Electives!B162</f>
        <v>21. Computers</v>
      </c>
      <c r="N57" s="11"/>
      <c r="O57" s="11"/>
    </row>
    <row r="58" spans="4:15" ht="12.75" customHeight="1">
      <c r="D58" s="225"/>
      <c r="E58" s="41" t="str">
        <f>Achievements!$B67</f>
        <v>b.</v>
      </c>
      <c r="F58" s="9" t="str">
        <f>Achievements!$C67</f>
        <v>Plan family meals</v>
      </c>
      <c r="G58" s="41" t="str">
        <f>IF(Achievements!O67="A","A"," ")</f>
        <v> </v>
      </c>
      <c r="I58" s="47" t="str">
        <f>Electives!B73</f>
        <v>d.</v>
      </c>
      <c r="J58" s="47" t="str">
        <f>Electives!C73</f>
        <v>Make traditional item</v>
      </c>
      <c r="K58" s="41" t="str">
        <f>IF(Electives!O73="E","E"," ")</f>
        <v> </v>
      </c>
      <c r="M58" s="47" t="str">
        <f>Electives!B163</f>
        <v>a.</v>
      </c>
      <c r="N58" s="47" t="str">
        <f>Electives!C163</f>
        <v>Business w/computers</v>
      </c>
      <c r="O58" s="41" t="str">
        <f>IF(Electives!O163="E","E"," ")</f>
        <v> </v>
      </c>
    </row>
    <row r="59" spans="4:15" ht="12.75">
      <c r="D59" s="225"/>
      <c r="E59" s="41" t="str">
        <f>Achievements!$B68</f>
        <v>c.</v>
      </c>
      <c r="F59" s="9" t="str">
        <f>Achievements!$C68</f>
        <v>Fix a meal for your family</v>
      </c>
      <c r="G59" s="41" t="str">
        <f>IF(Achievements!O68="A","A"," ")</f>
        <v> </v>
      </c>
      <c r="I59" s="47" t="str">
        <f>Electives!B74</f>
        <v>e.</v>
      </c>
      <c r="J59" s="47" t="str">
        <f>Electives!C74</f>
        <v>Make a trad house model</v>
      </c>
      <c r="K59" s="41" t="str">
        <f>IF(Electives!O74="E","E"," ")</f>
        <v> </v>
      </c>
      <c r="M59" s="47" t="str">
        <f>Electives!B164</f>
        <v>b.</v>
      </c>
      <c r="N59" s="47" t="str">
        <f>Electives!C164</f>
        <v>Explain a computer program</v>
      </c>
      <c r="O59" s="41" t="str">
        <f>IF(Electives!O164="E","E"," ")</f>
        <v> </v>
      </c>
    </row>
    <row r="60" spans="4:15" ht="12.75">
      <c r="D60" s="225"/>
      <c r="E60" s="41" t="str">
        <f>Achievements!$B69</f>
        <v>d.</v>
      </c>
      <c r="F60" s="9" t="str">
        <f>Achievements!$C69</f>
        <v>Fix your own breakfast</v>
      </c>
      <c r="G60" s="41" t="str">
        <f>IF(Achievements!O69="A","A"," ")</f>
        <v> </v>
      </c>
      <c r="I60" s="47" t="str">
        <f>Electives!B75</f>
        <v>f.</v>
      </c>
      <c r="J60" s="47" t="str">
        <f>Electives!C75</f>
        <v>Learn 12 Am. Ind. pict. words</v>
      </c>
      <c r="K60" s="41" t="str">
        <f>IF(Electives!O75="E","E"," ")</f>
        <v> </v>
      </c>
      <c r="M60" s="47" t="str">
        <f>Electives!B165</f>
        <v>c.</v>
      </c>
      <c r="N60" s="47" t="str">
        <f>Electives!C165</f>
        <v>Describe mouse and CD-ROM</v>
      </c>
      <c r="O60" s="41" t="str">
        <f>IF(Electives!O165="E","E"," ")</f>
        <v> </v>
      </c>
    </row>
    <row r="61" spans="4:15" ht="12.75">
      <c r="D61" s="226"/>
      <c r="E61" s="41" t="str">
        <f>Achievements!$B70</f>
        <v>e.</v>
      </c>
      <c r="F61" s="9" t="str">
        <f>Achievements!$C70</f>
        <v>Plan and fix outdoor meal</v>
      </c>
      <c r="G61" s="41" t="str">
        <f>IF(Achievements!O70="A","A"," ")</f>
        <v> </v>
      </c>
      <c r="I61" s="2" t="str">
        <f>Electives!B77</f>
        <v>11. Sing-Along</v>
      </c>
      <c r="J61" s="39"/>
      <c r="M61" s="11" t="str">
        <f>Electives!B167</f>
        <v>22. Say It Right</v>
      </c>
      <c r="N61" s="11"/>
      <c r="O61" s="11"/>
    </row>
    <row r="62" spans="4:15" ht="12.75">
      <c r="D62" s="38" t="str">
        <f>Achievements!$B72</f>
        <v>9. Be Safe at home and On the Street</v>
      </c>
      <c r="E62" s="38"/>
      <c r="F62" s="38"/>
      <c r="G62" s="36"/>
      <c r="I62" s="47" t="str">
        <f>Electives!B78</f>
        <v>a.</v>
      </c>
      <c r="J62" s="47" t="str">
        <f>Electives!C78</f>
        <v>Learn &amp; sing America</v>
      </c>
      <c r="K62" s="41" t="str">
        <f>IF(Electives!O78="E","E"," ")</f>
        <v> </v>
      </c>
      <c r="M62" s="47" t="str">
        <f>Electives!B168</f>
        <v>a.</v>
      </c>
      <c r="N62" s="47" t="str">
        <f>Electives!C168</f>
        <v>Say "hello" in other language</v>
      </c>
      <c r="O62" s="41" t="str">
        <f>IF(Electives!O168="E","E"," ")</f>
        <v> </v>
      </c>
    </row>
    <row r="63" spans="4:15" ht="12.75" customHeight="1">
      <c r="D63" s="224" t="s">
        <v>316</v>
      </c>
      <c r="E63" s="45" t="str">
        <f>Achievements!$B73</f>
        <v>a.</v>
      </c>
      <c r="F63" s="9" t="str">
        <f>Achievements!$C73</f>
        <v>CC Responsibility - Know</v>
      </c>
      <c r="G63" s="41" t="str">
        <f>IF(Achievements!O73="A","A"," ")</f>
        <v> </v>
      </c>
      <c r="I63" s="47" t="str">
        <f>Electives!B79</f>
        <v>b.</v>
      </c>
      <c r="J63" s="47" t="str">
        <f>Electives!C79</f>
        <v>Learn &amp; sing national anthem</v>
      </c>
      <c r="K63" s="41" t="str">
        <f>IF(Electives!O79="E","E"," ")</f>
        <v> </v>
      </c>
      <c r="M63" s="47" t="str">
        <f>Electives!B169</f>
        <v>b.</v>
      </c>
      <c r="N63" s="47" t="str">
        <f>Electives!C169</f>
        <v>Count to 10 in other language</v>
      </c>
      <c r="O63" s="41" t="str">
        <f>IF(Electives!O169="E","E"," ")</f>
        <v> </v>
      </c>
    </row>
    <row r="64" spans="4:15" ht="12.75" customHeight="1">
      <c r="D64" s="225"/>
      <c r="E64" s="46"/>
      <c r="F64" s="9" t="str">
        <f>Achievements!$C74</f>
        <v>CC Responsibility - Commit</v>
      </c>
      <c r="G64" s="41" t="str">
        <f>IF(Achievements!O74="A","A"," ")</f>
        <v> </v>
      </c>
      <c r="I64" s="47" t="str">
        <f>Electives!B80</f>
        <v>c.</v>
      </c>
      <c r="J64" s="47" t="str">
        <f>Electives!C80</f>
        <v>Learn &amp; sing three cub songs</v>
      </c>
      <c r="K64" s="41" t="str">
        <f>IF(Electives!O80="E","E"," ")</f>
        <v> </v>
      </c>
      <c r="M64" s="47" t="str">
        <f>Electives!B170</f>
        <v>c.</v>
      </c>
      <c r="N64" s="47" t="str">
        <f>Electives!C170</f>
        <v>Tell a short story to den or adult</v>
      </c>
      <c r="O64" s="41" t="str">
        <f>IF(Electives!O170="E","E"," ")</f>
        <v> </v>
      </c>
    </row>
    <row r="65" spans="4:15" ht="12.75">
      <c r="D65" s="225"/>
      <c r="E65" s="42"/>
      <c r="F65" s="9" t="str">
        <f>Achievements!$C75</f>
        <v>CC Responsibility - Practice</v>
      </c>
      <c r="G65" s="41" t="str">
        <f>IF(Achievements!O75="A","A"," ")</f>
        <v> </v>
      </c>
      <c r="I65" s="47" t="str">
        <f>Electives!B81</f>
        <v>d.</v>
      </c>
      <c r="J65" s="47" t="str">
        <f>Electives!C81</f>
        <v>Learn &amp; sing thee hymns</v>
      </c>
      <c r="K65" s="41" t="str">
        <f>IF(Electives!O81="E","E"," ")</f>
        <v> </v>
      </c>
      <c r="M65" s="47" t="str">
        <f>Electives!B171</f>
        <v>d.</v>
      </c>
      <c r="N65" s="47" t="str">
        <f>Electives!C171</f>
        <v>Directions to fire or police statn.</v>
      </c>
      <c r="O65" s="41" t="str">
        <f>IF(Electives!O171="E","E"," ")</f>
        <v> </v>
      </c>
    </row>
    <row r="66" spans="4:15" ht="12.75">
      <c r="D66" s="225"/>
      <c r="E66" s="41" t="str">
        <f>Achievements!$B76</f>
        <v>b.</v>
      </c>
      <c r="F66" s="9" t="str">
        <f>Achievements!$C76</f>
        <v>Check for home hazards</v>
      </c>
      <c r="G66" s="41" t="str">
        <f>IF(Achievements!O76="A","A"," ")</f>
        <v> </v>
      </c>
      <c r="I66" s="47" t="str">
        <f>Electives!B82</f>
        <v>e.</v>
      </c>
      <c r="J66" s="47" t="str">
        <f>Electives!C82</f>
        <v>Learn &amp; sing grace</v>
      </c>
      <c r="K66" s="41" t="str">
        <f>IF(Electives!O82="E","E"," ")</f>
        <v> </v>
      </c>
      <c r="M66" s="47" t="str">
        <f>Electives!B172</f>
        <v>e.</v>
      </c>
      <c r="N66" s="47" t="str">
        <f>Electives!C172</f>
        <v>Invite a boy to join Cubs</v>
      </c>
      <c r="O66" s="41" t="str">
        <f>IF(Electives!O172="E","E"," ")</f>
        <v> </v>
      </c>
    </row>
    <row r="67" spans="4:15" ht="12.75">
      <c r="D67" s="225"/>
      <c r="E67" s="41" t="str">
        <f>Achievements!$B77</f>
        <v>c.</v>
      </c>
      <c r="F67" s="9" t="str">
        <f>Achievements!$C77</f>
        <v>Check for home fire dangers</v>
      </c>
      <c r="G67" s="41" t="str">
        <f>IF(Achievements!O77="A","A"," ")</f>
        <v> </v>
      </c>
      <c r="I67" s="47" t="str">
        <f>Electives!B83</f>
        <v>f.</v>
      </c>
      <c r="J67" s="47" t="str">
        <f>Electives!C83</f>
        <v>Sing a song with your den</v>
      </c>
      <c r="K67" s="41" t="str">
        <f>IF(Electives!O83="E","E"," ")</f>
        <v> </v>
      </c>
      <c r="M67" s="11" t="str">
        <f>Electives!B174</f>
        <v>23. Let's Go Camping</v>
      </c>
      <c r="N67" s="11"/>
      <c r="O67" s="11"/>
    </row>
    <row r="68" spans="4:15" ht="12.75">
      <c r="D68" s="225"/>
      <c r="E68" s="41" t="str">
        <f>Achievements!$B78</f>
        <v>d.</v>
      </c>
      <c r="F68" s="9" t="str">
        <f>Achievements!$C78</f>
        <v>Street and road safety</v>
      </c>
      <c r="G68" s="41" t="str">
        <f>IF(Achievements!O78="A","A"," ")</f>
        <v> </v>
      </c>
      <c r="I68" s="2" t="str">
        <f>Electives!B85</f>
        <v>12. Be an Artist</v>
      </c>
      <c r="J68" s="39"/>
      <c r="M68" s="47" t="str">
        <f>Electives!B175</f>
        <v>a.</v>
      </c>
      <c r="N68" s="47" t="str">
        <f>Electives!C175</f>
        <v>Participate in overnight campout</v>
      </c>
      <c r="O68" s="41" t="str">
        <f>IF(Electives!O175="E","E"," ")</f>
        <v> </v>
      </c>
    </row>
    <row r="69" spans="4:15" ht="12.75">
      <c r="D69" s="226"/>
      <c r="E69" s="41" t="str">
        <f>Achievements!$B79</f>
        <v>e.</v>
      </c>
      <c r="F69" s="9" t="str">
        <f>Achievements!$C79</f>
        <v>Know rules of bike safety</v>
      </c>
      <c r="G69" s="41" t="str">
        <f>IF(Achievements!O79="A","A"," ")</f>
        <v> </v>
      </c>
      <c r="I69" s="47" t="str">
        <f>Electives!B86</f>
        <v>a.</v>
      </c>
      <c r="J69" s="47" t="str">
        <f>Electives!C86</f>
        <v>Freehand sketch</v>
      </c>
      <c r="K69" s="41" t="str">
        <f>IF(Electives!O86="E","E"," ")</f>
        <v> </v>
      </c>
      <c r="M69" s="47" t="str">
        <f>Electives!B176</f>
        <v>b.</v>
      </c>
      <c r="N69" s="47" t="str">
        <f>Electives!C176</f>
        <v>Take care of youself in outdoors</v>
      </c>
      <c r="O69" s="41" t="str">
        <f>IF(Electives!O176="E","E"," ")</f>
        <v> </v>
      </c>
    </row>
    <row r="70" spans="4:15" ht="12.75">
      <c r="D70" s="38" t="str">
        <f>Achievements!$B81</f>
        <v>10. Family Fun</v>
      </c>
      <c r="E70" s="38"/>
      <c r="F70" s="38"/>
      <c r="G70" s="36"/>
      <c r="I70" s="47" t="str">
        <f>Electives!B87</f>
        <v>b.</v>
      </c>
      <c r="J70" s="47" t="str">
        <f>Electives!C87</f>
        <v>Thee step cartoon</v>
      </c>
      <c r="K70" s="41" t="str">
        <f>IF(Electives!O87="E","E"," ")</f>
        <v> </v>
      </c>
      <c r="M70" s="47" t="str">
        <f>Electives!B177</f>
        <v>c.</v>
      </c>
      <c r="N70" s="47" t="str">
        <f>Electives!C177</f>
        <v>Tell what to do if you get lost</v>
      </c>
      <c r="O70" s="41" t="str">
        <f>IF(Electives!O177="E","E"," ")</f>
        <v> </v>
      </c>
    </row>
    <row r="71" spans="4:15" ht="12.75" customHeight="1">
      <c r="D71" s="230" t="s">
        <v>318</v>
      </c>
      <c r="E71" s="45" t="str">
        <f>Achievements!$B82</f>
        <v>a.</v>
      </c>
      <c r="F71" s="9" t="str">
        <f>Achievements!$C82</f>
        <v>CC Cooperation - Know</v>
      </c>
      <c r="G71" s="41" t="str">
        <f>IF(Achievements!O82="A","A"," ")</f>
        <v> </v>
      </c>
      <c r="I71" s="47" t="str">
        <f>Electives!B88</f>
        <v>c.</v>
      </c>
      <c r="J71" s="47" t="str">
        <f>Electives!C88</f>
        <v>Mix primary colors</v>
      </c>
      <c r="K71" s="41" t="str">
        <f>IF(Electives!O88="E","E"," ")</f>
        <v> </v>
      </c>
      <c r="M71" s="47" t="str">
        <f>Electives!B178</f>
        <v>d.</v>
      </c>
      <c r="N71" s="47" t="str">
        <f>Electives!C178</f>
        <v>Explain the buddy system</v>
      </c>
      <c r="O71" s="41" t="str">
        <f>IF(Electives!O178="E","E"," ")</f>
        <v> </v>
      </c>
    </row>
    <row r="72" spans="4:15" ht="12.75" customHeight="1">
      <c r="D72" s="231"/>
      <c r="E72" s="46"/>
      <c r="F72" s="9" t="str">
        <f>Achievements!$C83</f>
        <v>CC Cooperation - Commit</v>
      </c>
      <c r="G72" s="41" t="str">
        <f>IF(Achievements!O83="A","A"," ")</f>
        <v> </v>
      </c>
      <c r="I72" s="47" t="str">
        <f>Electives!B89</f>
        <v>d.</v>
      </c>
      <c r="J72" s="47" t="str">
        <f>Electives!C89</f>
        <v>Draw, paint, or color scenery</v>
      </c>
      <c r="K72" s="41" t="str">
        <f>IF(Electives!O89="E","E"," ")</f>
        <v> </v>
      </c>
      <c r="M72" s="47" t="str">
        <f>Electives!B179</f>
        <v>e.</v>
      </c>
      <c r="N72" s="47" t="str">
        <f>Electives!C179</f>
        <v>Attend day camp in your area</v>
      </c>
      <c r="O72" s="41" t="str">
        <f>IF(Electives!O179="E","E"," ")</f>
        <v> </v>
      </c>
    </row>
    <row r="73" spans="4:15" ht="12.75">
      <c r="D73" s="231"/>
      <c r="E73" s="42"/>
      <c r="F73" s="9" t="str">
        <f>Achievements!$C84</f>
        <v>CC Cooperation - Practice</v>
      </c>
      <c r="G73" s="41" t="str">
        <f>IF(Achievements!O84="A","A"," ")</f>
        <v> </v>
      </c>
      <c r="I73" s="47" t="str">
        <f>Electives!B90</f>
        <v>e.</v>
      </c>
      <c r="J73" s="47" t="str">
        <f>Electives!C90</f>
        <v>Make a stencil pattern</v>
      </c>
      <c r="K73" s="41" t="str">
        <f>IF(Electives!O90="E","E"," ")</f>
        <v> </v>
      </c>
      <c r="M73" s="47" t="str">
        <f>Electives!B180</f>
        <v>f.</v>
      </c>
      <c r="N73" s="47" t="str">
        <f>Electives!C180</f>
        <v>Attend resident camp</v>
      </c>
      <c r="O73" s="41" t="str">
        <f>IF(Electives!O180="E","E"," ")</f>
        <v> </v>
      </c>
    </row>
    <row r="74" spans="4:15" ht="12.75">
      <c r="D74" s="231"/>
      <c r="E74" s="41" t="str">
        <f>Achievements!$B85</f>
        <v>b.</v>
      </c>
      <c r="F74" s="9" t="str">
        <f>Achievements!$C85</f>
        <v>Make a game</v>
      </c>
      <c r="G74" s="41" t="str">
        <f>IF(Achievements!O85="A","A",IF(Achievements!O85="E","E"," "))</f>
        <v> </v>
      </c>
      <c r="I74" s="47" t="str">
        <f>Electives!B91</f>
        <v>f.</v>
      </c>
      <c r="J74" s="47" t="str">
        <f>Electives!C91</f>
        <v>Make a Cub Scout proj. poster</v>
      </c>
      <c r="K74" s="41" t="str">
        <f>IF(Electives!O91="E","E"," ")</f>
        <v> </v>
      </c>
      <c r="M74" s="47" t="str">
        <f>Electives!B181</f>
        <v>g.</v>
      </c>
      <c r="N74" s="47" t="str">
        <f>Electives!C181</f>
        <v>Participate w/den at campfire</v>
      </c>
      <c r="O74" s="41" t="str">
        <f>IF(Electives!O181="E","E"," ")</f>
        <v> </v>
      </c>
    </row>
    <row r="75" spans="4:15" ht="12.75">
      <c r="D75" s="231"/>
      <c r="E75" s="41" t="str">
        <f>Achievements!$B86</f>
        <v>c.</v>
      </c>
      <c r="F75" s="9" t="str">
        <f>Achievements!$C86</f>
        <v>Plan a walk</v>
      </c>
      <c r="G75" s="41" t="str">
        <f>IF(Achievements!O86="A","A",IF(Achievements!O86="E","E"," "))</f>
        <v> </v>
      </c>
      <c r="I75" s="2" t="str">
        <f>Electives!B93</f>
        <v>13. Birds</v>
      </c>
      <c r="J75" s="39"/>
      <c r="M75" s="47" t="str">
        <f>Electives!B182</f>
        <v>h.</v>
      </c>
      <c r="N75" s="47" t="str">
        <f>Electives!C182</f>
        <v>Participate in outdoor worship</v>
      </c>
      <c r="O75" s="41" t="str">
        <f>IF(Electives!O182="E","E"," ")</f>
        <v> </v>
      </c>
    </row>
    <row r="76" spans="4:11" ht="12.75">
      <c r="D76" s="231"/>
      <c r="E76" s="41" t="str">
        <f>Achievements!$B87</f>
        <v>d.</v>
      </c>
      <c r="F76" s="9" t="str">
        <f>Achievements!$C87</f>
        <v>Read a book</v>
      </c>
      <c r="G76" s="41" t="str">
        <f>IF(Achievements!O87="A","A",IF(Achievements!O87="E","E"," "))</f>
        <v> </v>
      </c>
      <c r="I76" s="47" t="str">
        <f>Electives!B94</f>
        <v>a.</v>
      </c>
      <c r="J76" s="47" t="str">
        <f>Electives!C94</f>
        <v>List all birds you see for a week</v>
      </c>
      <c r="K76" s="41" t="str">
        <f>IF(Electives!O94="E","E"," ")</f>
        <v> </v>
      </c>
    </row>
    <row r="77" spans="4:11" ht="12.75">
      <c r="D77" s="231"/>
      <c r="E77" s="41" t="str">
        <f>Achievements!$B88</f>
        <v>e.</v>
      </c>
      <c r="F77" s="9" t="str">
        <f>Achievements!$C88</f>
        <v>Watch TV or listent to radio</v>
      </c>
      <c r="G77" s="41" t="str">
        <f>IF(Achievements!O88="A","A",IF(Achievements!O88="E","E"," "))</f>
        <v> </v>
      </c>
      <c r="I77" s="47" t="str">
        <f>Electives!B95</f>
        <v>b.</v>
      </c>
      <c r="J77" s="47" t="str">
        <f>Electives!C95</f>
        <v>Put out nesting materials</v>
      </c>
      <c r="K77" s="41" t="str">
        <f>IF(Electives!O95="E","E"," ")</f>
        <v> </v>
      </c>
    </row>
    <row r="78" spans="4:11" ht="12.75">
      <c r="D78" s="231"/>
      <c r="E78" s="41" t="str">
        <f>Achievements!$B89</f>
        <v>f.</v>
      </c>
      <c r="F78" s="9" t="str">
        <f>Achievements!$C89</f>
        <v>Concert, play, or live program</v>
      </c>
      <c r="G78" s="41" t="str">
        <f>IF(Achievements!O89="A","A",IF(Achievements!O89="E","E"," "))</f>
        <v> </v>
      </c>
      <c r="I78" s="47" t="str">
        <f>Electives!B96</f>
        <v>c.</v>
      </c>
      <c r="J78" s="47" t="str">
        <f>Electives!C96</f>
        <v>Read a book about birds</v>
      </c>
      <c r="K78" s="41" t="str">
        <f>IF(Electives!O96="E","E"," ")</f>
        <v> </v>
      </c>
    </row>
    <row r="79" spans="4:11" ht="12.75">
      <c r="D79" s="232"/>
      <c r="E79" s="41" t="str">
        <f>Achievements!$B90</f>
        <v>g.</v>
      </c>
      <c r="F79" s="9" t="str">
        <f>Achievements!$C90</f>
        <v>Board game night</v>
      </c>
      <c r="G79" s="41" t="str">
        <f>IF(Achievements!O90="A","A",IF(Achievements!O90="E","E"," "))</f>
        <v> </v>
      </c>
      <c r="I79" s="47" t="str">
        <f>Electives!B97</f>
        <v>d.</v>
      </c>
      <c r="J79" s="47" t="str">
        <f>Electives!C97</f>
        <v>Point out 10 diff't birds</v>
      </c>
      <c r="K79" s="41" t="str">
        <f>IF(Electives!O97="E","E"," ")</f>
        <v> </v>
      </c>
    </row>
    <row r="80" spans="4:14" ht="12.75">
      <c r="D80" s="38" t="str">
        <f>Achievements!$B92</f>
        <v>11. Duty to God</v>
      </c>
      <c r="E80" s="38"/>
      <c r="F80" s="38"/>
      <c r="G80" s="36"/>
      <c r="I80" s="47" t="str">
        <f>Electives!B98</f>
        <v>e.</v>
      </c>
      <c r="J80" s="47" t="str">
        <f>Electives!C98</f>
        <v>Feed wild birds</v>
      </c>
      <c r="K80" s="41" t="str">
        <f>IF(Electives!O98="E","E"," ")</f>
        <v> </v>
      </c>
      <c r="M80" s="39"/>
      <c r="N80" s="39"/>
    </row>
    <row r="81" spans="4:14" ht="12.75" customHeight="1">
      <c r="D81" s="224" t="s">
        <v>316</v>
      </c>
      <c r="E81" s="45" t="str">
        <f>Achievements!$B93</f>
        <v>a.</v>
      </c>
      <c r="F81" s="9" t="str">
        <f>Achievements!$C93</f>
        <v>CC Faith - Know</v>
      </c>
      <c r="G81" s="41" t="str">
        <f>IF(Achievements!O93="A","A"," ")</f>
        <v> </v>
      </c>
      <c r="I81" s="47" t="str">
        <f>Electives!B99</f>
        <v>f.</v>
      </c>
      <c r="J81" s="47" t="str">
        <f>Electives!C99</f>
        <v>Put out a birdhouse</v>
      </c>
      <c r="K81" s="41" t="str">
        <f>IF(Electives!O99="E","E"," ")</f>
        <v> </v>
      </c>
      <c r="M81" s="39"/>
      <c r="N81" s="39"/>
    </row>
    <row r="82" spans="4:14" ht="12.75" customHeight="1">
      <c r="D82" s="225"/>
      <c r="E82" s="46"/>
      <c r="F82" s="9" t="str">
        <f>Achievements!$C94</f>
        <v>CC Faith - Commit</v>
      </c>
      <c r="G82" s="41" t="str">
        <f>IF(Achievements!O94="A","A"," ")</f>
        <v> </v>
      </c>
      <c r="M82" s="39"/>
      <c r="N82" s="39"/>
    </row>
    <row r="83" spans="4:7" ht="12.75">
      <c r="D83" s="225"/>
      <c r="E83" s="42"/>
      <c r="F83" s="9" t="str">
        <f>Achievements!$C95</f>
        <v>CC Faith - Practice</v>
      </c>
      <c r="G83" s="41" t="str">
        <f>IF(Achievements!O95="A","A"," ")</f>
        <v> </v>
      </c>
    </row>
    <row r="84" spans="4:7" ht="12.75">
      <c r="D84" s="225"/>
      <c r="E84" s="41" t="str">
        <f>Achievements!$B96</f>
        <v>b.</v>
      </c>
      <c r="F84" s="9" t="str">
        <f>Achievements!$C96</f>
        <v>Duty to god</v>
      </c>
      <c r="G84" s="41" t="str">
        <f>IF(Achievements!O96="A","A"," ")</f>
        <v> </v>
      </c>
    </row>
    <row r="85" spans="4:7" ht="12.75">
      <c r="D85" s="225"/>
      <c r="E85" s="41" t="str">
        <f>Achievements!$B97</f>
        <v>c.</v>
      </c>
      <c r="F85" s="9" t="str">
        <f>Achievements!$C97</f>
        <v>Two ideas - religious blfs.</v>
      </c>
      <c r="G85" s="41" t="str">
        <f>IF(Achievements!O97="A","A"," ")</f>
        <v> </v>
      </c>
    </row>
    <row r="86" spans="4:7" ht="12.75">
      <c r="D86" s="226"/>
      <c r="E86" s="41" t="str">
        <f>Achievements!$B98</f>
        <v>d.</v>
      </c>
      <c r="F86" s="9" t="str">
        <f>Achievements!$C98</f>
        <v>Help you place of worship</v>
      </c>
      <c r="G86" s="41" t="str">
        <f>IF(Achievements!O98="A","A"," ")</f>
        <v> </v>
      </c>
    </row>
    <row r="87" spans="4:7" ht="12.75">
      <c r="D87" s="38" t="str">
        <f>Achievements!$B100</f>
        <v>12. Making Choices   (do 12a plus any four of 12b thru 12k)</v>
      </c>
      <c r="E87" s="38"/>
      <c r="F87" s="38"/>
      <c r="G87" s="36"/>
    </row>
    <row r="88" spans="4:7" ht="12.75" customHeight="1">
      <c r="D88" s="224" t="s">
        <v>319</v>
      </c>
      <c r="E88" s="45" t="str">
        <f>Achievements!$B101</f>
        <v>a.</v>
      </c>
      <c r="F88" s="9" t="str">
        <f>Achievements!$C101</f>
        <v>CC Courage - Know</v>
      </c>
      <c r="G88" s="41" t="str">
        <f>IF(Achievements!O101="A","A"," ")</f>
        <v> </v>
      </c>
    </row>
    <row r="89" spans="4:7" ht="12.75" customHeight="1">
      <c r="D89" s="225"/>
      <c r="E89" s="46"/>
      <c r="F89" s="9" t="str">
        <f>Achievements!$C102</f>
        <v>CC Courage - Commit</v>
      </c>
      <c r="G89" s="41" t="str">
        <f>IF(Achievements!O102="A","A"," ")</f>
        <v> </v>
      </c>
    </row>
    <row r="90" spans="4:7" ht="12.75">
      <c r="D90" s="225"/>
      <c r="E90" s="42"/>
      <c r="F90" s="9" t="str">
        <f>Achievements!$C103</f>
        <v>CC Courage - Practice</v>
      </c>
      <c r="G90" s="41" t="str">
        <f>IF(Achievements!O103="A","A"," ")</f>
        <v> </v>
      </c>
    </row>
    <row r="91" spans="4:7" ht="12.75">
      <c r="D91" s="225"/>
      <c r="E91" s="41" t="str">
        <f>Achievements!$B104</f>
        <v>b.</v>
      </c>
      <c r="F91" s="9" t="str">
        <f>Achievements!$C104</f>
        <v>Older boy with drugs</v>
      </c>
      <c r="G91" s="41" t="str">
        <f>IF(Achievements!O104="A","A",IF(Achievements!O104="E","E"," "))</f>
        <v> </v>
      </c>
    </row>
    <row r="92" spans="4:10" ht="12.75">
      <c r="D92" s="225"/>
      <c r="E92" s="41" t="str">
        <f>Achievements!$B105</f>
        <v>c.</v>
      </c>
      <c r="F92" s="9" t="str">
        <f>Achievements!$C105</f>
        <v>Home alone phone call</v>
      </c>
      <c r="G92" s="41" t="str">
        <f>IF(Achievements!O105="A","A",IF(Achievements!O105="E","E"," "))</f>
        <v> </v>
      </c>
      <c r="I92" s="39"/>
      <c r="J92" s="39"/>
    </row>
    <row r="93" spans="4:7" ht="12.75">
      <c r="D93" s="225"/>
      <c r="E93" s="41" t="str">
        <f>Achievements!$B106</f>
        <v>d.</v>
      </c>
      <c r="F93" s="9" t="str">
        <f>Achievements!$C106</f>
        <v>Kid with braces on legs</v>
      </c>
      <c r="G93" s="41" t="str">
        <f>IF(Achievements!O106="A","A",IF(Achievements!O106="E","E"," "))</f>
        <v> </v>
      </c>
    </row>
    <row r="94" spans="4:7" ht="12.75">
      <c r="D94" s="225"/>
      <c r="E94" s="41" t="str">
        <f>Achievements!$B107</f>
        <v>e.</v>
      </c>
      <c r="F94" s="9" t="str">
        <f>Achievements!$C107</f>
        <v>Stranger in car</v>
      </c>
      <c r="G94" s="41" t="str">
        <f>IF(Achievements!O107="A","A",IF(Achievements!O107="E","E"," "))</f>
        <v> </v>
      </c>
    </row>
    <row r="95" spans="4:7" ht="12.75">
      <c r="D95" s="225"/>
      <c r="E95" s="41" t="str">
        <f>Achievements!$B108</f>
        <v>f.</v>
      </c>
      <c r="F95" s="9" t="str">
        <f>Achievements!$C108</f>
        <v>Bully demands money</v>
      </c>
      <c r="G95" s="41" t="str">
        <f>IF(Achievements!O108="A","A",IF(Achievements!O108="E","E"," "))</f>
        <v> </v>
      </c>
    </row>
    <row r="96" spans="4:7" ht="12.75">
      <c r="D96" s="225"/>
      <c r="E96" s="41" t="str">
        <f>Achievements!$B109</f>
        <v>g.</v>
      </c>
      <c r="F96" s="9" t="str">
        <f>Achievements!$C109</f>
        <v>Meter reader</v>
      </c>
      <c r="G96" s="41" t="str">
        <f>IF(Achievements!O109="A","A",IF(Achievements!O109="E","E"," "))</f>
        <v> </v>
      </c>
    </row>
    <row r="97" spans="4:7" ht="12.75">
      <c r="D97" s="225"/>
      <c r="E97" s="41" t="str">
        <f>Achievements!$B110</f>
        <v>h.</v>
      </c>
      <c r="F97" s="9" t="str">
        <f>Achievements!$C110</f>
        <v>Burglar at neighbor's</v>
      </c>
      <c r="G97" s="41" t="str">
        <f>IF(Achievements!O110="A","A",IF(Achievements!O110="E","E"," "))</f>
        <v> </v>
      </c>
    </row>
    <row r="98" spans="4:7" ht="12.75">
      <c r="D98" s="225"/>
      <c r="E98" s="41" t="str">
        <f>Achievements!$B111</f>
        <v>i.</v>
      </c>
      <c r="F98" s="9" t="str">
        <f>Achievements!$C111</f>
        <v>Guide dog</v>
      </c>
      <c r="G98" s="41" t="str">
        <f>IF(Achievements!O111="A","A",IF(Achievements!O111="E","E"," "))</f>
        <v> </v>
      </c>
    </row>
    <row r="99" spans="4:7" ht="12.75">
      <c r="D99" s="225"/>
      <c r="E99" s="41" t="str">
        <f>Achievements!$B112</f>
        <v>j.</v>
      </c>
      <c r="F99" s="9" t="str">
        <f>Achievements!$C112</f>
        <v>Steal from a store</v>
      </c>
      <c r="G99" s="41" t="str">
        <f>IF(Achievements!O112="A","A",IF(Achievements!O112="E","E"," "))</f>
        <v> </v>
      </c>
    </row>
    <row r="100" spans="4:7" ht="12.75">
      <c r="D100" s="226"/>
      <c r="E100" s="41" t="str">
        <f>Achievements!$B113</f>
        <v>k.</v>
      </c>
      <c r="F100" s="9" t="str">
        <f>Achievements!$C113</f>
        <v>Elderly woman</v>
      </c>
      <c r="G100" s="41" t="str">
        <f>IF(Achievements!O113="A","A",IF(Achievements!O113="E","E"," "))</f>
        <v> </v>
      </c>
    </row>
    <row r="101" spans="5:7" ht="12.75">
      <c r="E101" s="40"/>
      <c r="F101" s="4"/>
      <c r="G101" s="4"/>
    </row>
    <row r="103" spans="5:7" ht="15.75">
      <c r="E103" s="40"/>
      <c r="F103" s="58"/>
      <c r="G103" s="4"/>
    </row>
    <row r="104" spans="5:7" ht="12.75">
      <c r="E104" s="40"/>
      <c r="F104" s="4"/>
      <c r="G104" s="4"/>
    </row>
    <row r="105" spans="5:7" ht="12.75">
      <c r="E105" s="40"/>
      <c r="F105" s="4"/>
      <c r="G105" s="4"/>
    </row>
    <row r="106" spans="5:7" ht="12.75">
      <c r="E106" s="40"/>
      <c r="F106" s="4"/>
      <c r="G106" s="4"/>
    </row>
    <row r="107" spans="5:7" ht="12.75">
      <c r="E107" s="40"/>
      <c r="F107" s="4"/>
      <c r="G107" s="4"/>
    </row>
  </sheetData>
  <sheetProtection password="CA1D" sheet="1" objects="1" scenarios="1"/>
  <mergeCells count="20">
    <mergeCell ref="D71:D79"/>
    <mergeCell ref="D16:G16"/>
    <mergeCell ref="D25:D27"/>
    <mergeCell ref="D29:D34"/>
    <mergeCell ref="D36:D40"/>
    <mergeCell ref="D1:G2"/>
    <mergeCell ref="I1:K2"/>
    <mergeCell ref="M1:O2"/>
    <mergeCell ref="D4:D15"/>
    <mergeCell ref="D3:G3"/>
    <mergeCell ref="D81:D86"/>
    <mergeCell ref="D88:D100"/>
    <mergeCell ref="M14:O14"/>
    <mergeCell ref="M8:O8"/>
    <mergeCell ref="D17:D23"/>
    <mergeCell ref="M18:O18"/>
    <mergeCell ref="D42:D46"/>
    <mergeCell ref="D48:D55"/>
    <mergeCell ref="D57:D61"/>
    <mergeCell ref="D63:D69"/>
  </mergeCells>
  <printOptions/>
  <pageMargins left="0.5" right="0.5" top="0.5" bottom="0.5" header="0.25" footer="0.25"/>
  <pageSetup fitToHeight="1" fitToWidth="1" horizontalDpi="600" verticalDpi="600" orientation="portrait" scale="56" r:id="rId1"/>
  <headerFooter alignWithMargins="0">
    <oddHeader>&amp;C&amp;"Arial,Bold"&amp;14WolfTrax&amp;12
&amp;D</oddHeader>
  </headerFooter>
</worksheet>
</file>

<file path=xl/worksheets/sheet2.xml><?xml version="1.0" encoding="utf-8"?>
<worksheet xmlns="http://schemas.openxmlformats.org/spreadsheetml/2006/main" xmlns:r="http://schemas.openxmlformats.org/officeDocument/2006/relationships">
  <dimension ref="A1:F165"/>
  <sheetViews>
    <sheetView showGridLines="0" workbookViewId="0" topLeftCell="A1">
      <selection activeCell="C4" sqref="C4"/>
    </sheetView>
  </sheetViews>
  <sheetFormatPr defaultColWidth="9.140625" defaultRowHeight="12.75"/>
  <cols>
    <col min="1" max="1" width="3.140625" style="0" customWidth="1"/>
    <col min="2" max="2" width="15.140625" style="0" customWidth="1"/>
    <col min="3" max="3" width="30.57421875" style="0" customWidth="1"/>
    <col min="4" max="4" width="15.140625" style="0" customWidth="1"/>
    <col min="5" max="5" width="30.57421875" style="0" customWidth="1"/>
    <col min="6" max="6" width="2.8515625" style="0" customWidth="1"/>
  </cols>
  <sheetData>
    <row r="1" spans="1:6" ht="28.5" customHeight="1">
      <c r="A1" s="170" t="s">
        <v>484</v>
      </c>
      <c r="B1" s="127" t="str">
        <f>'Scout 1'!A1</f>
        <v>Scout 1</v>
      </c>
      <c r="F1" s="170" t="s">
        <v>484</v>
      </c>
    </row>
    <row r="2" spans="1:6" ht="12.75">
      <c r="A2" s="170"/>
      <c r="B2" s="169" t="s">
        <v>459</v>
      </c>
      <c r="C2" s="169"/>
      <c r="D2" s="169" t="s">
        <v>460</v>
      </c>
      <c r="E2" s="169"/>
      <c r="F2" s="170"/>
    </row>
    <row r="3" spans="1:6" ht="12.75">
      <c r="A3" s="170"/>
      <c r="B3" s="13" t="s">
        <v>461</v>
      </c>
      <c r="C3" s="129"/>
      <c r="D3" s="13" t="s">
        <v>461</v>
      </c>
      <c r="E3" s="131"/>
      <c r="F3" s="170"/>
    </row>
    <row r="4" spans="1:6" ht="12.75">
      <c r="A4" s="170"/>
      <c r="B4" s="13" t="s">
        <v>463</v>
      </c>
      <c r="C4" s="129"/>
      <c r="D4" s="13" t="s">
        <v>463</v>
      </c>
      <c r="E4" s="131"/>
      <c r="F4" s="170"/>
    </row>
    <row r="5" spans="1:6" ht="12.75">
      <c r="A5" s="170"/>
      <c r="B5" s="13" t="s">
        <v>464</v>
      </c>
      <c r="C5" s="129"/>
      <c r="D5" s="13" t="s">
        <v>464</v>
      </c>
      <c r="E5" s="131"/>
      <c r="F5" s="170"/>
    </row>
    <row r="6" spans="1:6" ht="12.75">
      <c r="A6" s="170"/>
      <c r="B6" s="13" t="s">
        <v>462</v>
      </c>
      <c r="C6" s="129"/>
      <c r="D6" s="13" t="s">
        <v>462</v>
      </c>
      <c r="E6" s="131"/>
      <c r="F6" s="170"/>
    </row>
    <row r="7" spans="1:6" ht="12.75">
      <c r="A7" s="170"/>
      <c r="B7" s="13" t="s">
        <v>466</v>
      </c>
      <c r="C7" s="129"/>
      <c r="D7" s="13" t="s">
        <v>466</v>
      </c>
      <c r="E7" s="131"/>
      <c r="F7" s="170"/>
    </row>
    <row r="8" spans="1:6" ht="12.75">
      <c r="A8" s="170"/>
      <c r="B8" s="13" t="s">
        <v>465</v>
      </c>
      <c r="C8" s="129"/>
      <c r="D8" s="13" t="s">
        <v>465</v>
      </c>
      <c r="E8" s="131"/>
      <c r="F8" s="170"/>
    </row>
    <row r="9" spans="1:6" ht="12.75">
      <c r="A9" s="170"/>
      <c r="B9" s="13" t="s">
        <v>468</v>
      </c>
      <c r="C9" s="129"/>
      <c r="D9" s="13" t="s">
        <v>468</v>
      </c>
      <c r="E9" s="131"/>
      <c r="F9" s="170"/>
    </row>
    <row r="10" spans="1:6" ht="12.75">
      <c r="A10" s="170"/>
      <c r="B10" s="13" t="s">
        <v>469</v>
      </c>
      <c r="C10" s="129"/>
      <c r="D10" s="13" t="s">
        <v>469</v>
      </c>
      <c r="E10" s="131"/>
      <c r="F10" s="170"/>
    </row>
    <row r="11" spans="1:6" ht="12.75">
      <c r="A11" s="170"/>
      <c r="B11" s="128" t="s">
        <v>467</v>
      </c>
      <c r="C11" s="130"/>
      <c r="D11" s="128" t="s">
        <v>467</v>
      </c>
      <c r="E11" s="132"/>
      <c r="F11" s="170"/>
    </row>
    <row r="12" spans="1:6" ht="28.5" customHeight="1">
      <c r="A12" s="170"/>
      <c r="B12" s="127" t="str">
        <f>'Scout 2'!A1</f>
        <v>Scout 2</v>
      </c>
      <c r="F12" s="170"/>
    </row>
    <row r="13" spans="1:6" ht="12.75">
      <c r="A13" s="170"/>
      <c r="B13" s="169" t="s">
        <v>459</v>
      </c>
      <c r="C13" s="169"/>
      <c r="D13" s="169" t="s">
        <v>460</v>
      </c>
      <c r="E13" s="169"/>
      <c r="F13" s="170"/>
    </row>
    <row r="14" spans="1:6" ht="12.75">
      <c r="A14" s="170"/>
      <c r="B14" s="13" t="s">
        <v>461</v>
      </c>
      <c r="C14" s="129"/>
      <c r="D14" s="13" t="s">
        <v>461</v>
      </c>
      <c r="E14" s="131"/>
      <c r="F14" s="170"/>
    </row>
    <row r="15" spans="1:6" ht="12.75">
      <c r="A15" s="170"/>
      <c r="B15" s="13" t="s">
        <v>463</v>
      </c>
      <c r="C15" s="129"/>
      <c r="D15" s="13" t="s">
        <v>463</v>
      </c>
      <c r="E15" s="131"/>
      <c r="F15" s="170"/>
    </row>
    <row r="16" spans="1:6" ht="12.75">
      <c r="A16" s="170"/>
      <c r="B16" s="13" t="s">
        <v>464</v>
      </c>
      <c r="C16" s="129"/>
      <c r="D16" s="13" t="s">
        <v>464</v>
      </c>
      <c r="E16" s="131"/>
      <c r="F16" s="170"/>
    </row>
    <row r="17" spans="1:6" ht="12.75">
      <c r="A17" s="170"/>
      <c r="B17" s="13" t="s">
        <v>462</v>
      </c>
      <c r="C17" s="129"/>
      <c r="D17" s="13" t="s">
        <v>462</v>
      </c>
      <c r="E17" s="131"/>
      <c r="F17" s="170"/>
    </row>
    <row r="18" spans="1:6" ht="12.75">
      <c r="A18" s="170"/>
      <c r="B18" s="13" t="s">
        <v>466</v>
      </c>
      <c r="C18" s="129"/>
      <c r="D18" s="13" t="s">
        <v>466</v>
      </c>
      <c r="E18" s="131"/>
      <c r="F18" s="170"/>
    </row>
    <row r="19" spans="1:6" ht="12.75">
      <c r="A19" s="170"/>
      <c r="B19" s="13" t="s">
        <v>465</v>
      </c>
      <c r="C19" s="129"/>
      <c r="D19" s="13" t="s">
        <v>465</v>
      </c>
      <c r="E19" s="131"/>
      <c r="F19" s="170"/>
    </row>
    <row r="20" spans="1:6" ht="12.75">
      <c r="A20" s="170"/>
      <c r="B20" s="13" t="s">
        <v>468</v>
      </c>
      <c r="C20" s="129"/>
      <c r="D20" s="13" t="s">
        <v>468</v>
      </c>
      <c r="E20" s="131"/>
      <c r="F20" s="170"/>
    </row>
    <row r="21" spans="1:6" ht="12.75">
      <c r="A21" s="170"/>
      <c r="B21" s="13" t="s">
        <v>469</v>
      </c>
      <c r="C21" s="129"/>
      <c r="D21" s="13" t="s">
        <v>469</v>
      </c>
      <c r="E21" s="131"/>
      <c r="F21" s="170"/>
    </row>
    <row r="22" spans="1:6" ht="12.75">
      <c r="A22" s="170"/>
      <c r="B22" s="128" t="s">
        <v>467</v>
      </c>
      <c r="C22" s="130"/>
      <c r="D22" s="128" t="s">
        <v>467</v>
      </c>
      <c r="E22" s="132"/>
      <c r="F22" s="170"/>
    </row>
    <row r="23" spans="1:6" ht="28.5" customHeight="1">
      <c r="A23" s="170"/>
      <c r="B23" s="127" t="str">
        <f>'Scout 3'!A1</f>
        <v>Scout 3</v>
      </c>
      <c r="F23" s="170"/>
    </row>
    <row r="24" spans="1:6" ht="12.75">
      <c r="A24" s="170"/>
      <c r="B24" s="169" t="s">
        <v>459</v>
      </c>
      <c r="C24" s="169"/>
      <c r="D24" s="169" t="s">
        <v>460</v>
      </c>
      <c r="E24" s="169"/>
      <c r="F24" s="170"/>
    </row>
    <row r="25" spans="1:6" ht="12.75">
      <c r="A25" s="170"/>
      <c r="B25" s="13" t="s">
        <v>461</v>
      </c>
      <c r="C25" s="129"/>
      <c r="D25" s="13" t="s">
        <v>461</v>
      </c>
      <c r="E25" s="131"/>
      <c r="F25" s="170"/>
    </row>
    <row r="26" spans="1:6" ht="12.75">
      <c r="A26" s="170"/>
      <c r="B26" s="13" t="s">
        <v>463</v>
      </c>
      <c r="C26" s="129"/>
      <c r="D26" s="13" t="s">
        <v>463</v>
      </c>
      <c r="E26" s="131"/>
      <c r="F26" s="170"/>
    </row>
    <row r="27" spans="1:6" ht="12.75">
      <c r="A27" s="170"/>
      <c r="B27" s="13" t="s">
        <v>464</v>
      </c>
      <c r="C27" s="129"/>
      <c r="D27" s="13" t="s">
        <v>464</v>
      </c>
      <c r="E27" s="131"/>
      <c r="F27" s="170"/>
    </row>
    <row r="28" spans="1:6" ht="12.75">
      <c r="A28" s="170"/>
      <c r="B28" s="13" t="s">
        <v>462</v>
      </c>
      <c r="C28" s="129"/>
      <c r="D28" s="13" t="s">
        <v>462</v>
      </c>
      <c r="E28" s="131"/>
      <c r="F28" s="170"/>
    </row>
    <row r="29" spans="1:6" ht="12.75">
      <c r="A29" s="170"/>
      <c r="B29" s="13" t="s">
        <v>466</v>
      </c>
      <c r="C29" s="129"/>
      <c r="D29" s="13" t="s">
        <v>466</v>
      </c>
      <c r="E29" s="131"/>
      <c r="F29" s="170"/>
    </row>
    <row r="30" spans="1:6" ht="12.75">
      <c r="A30" s="170"/>
      <c r="B30" s="13" t="s">
        <v>465</v>
      </c>
      <c r="C30" s="129"/>
      <c r="D30" s="13" t="s">
        <v>465</v>
      </c>
      <c r="E30" s="131"/>
      <c r="F30" s="170"/>
    </row>
    <row r="31" spans="1:6" ht="12.75">
      <c r="A31" s="170"/>
      <c r="B31" s="13" t="s">
        <v>468</v>
      </c>
      <c r="C31" s="129"/>
      <c r="D31" s="13" t="s">
        <v>468</v>
      </c>
      <c r="E31" s="131"/>
      <c r="F31" s="170"/>
    </row>
    <row r="32" spans="1:6" ht="12.75">
      <c r="A32" s="170"/>
      <c r="B32" s="13" t="s">
        <v>469</v>
      </c>
      <c r="C32" s="129"/>
      <c r="D32" s="13" t="s">
        <v>469</v>
      </c>
      <c r="E32" s="131"/>
      <c r="F32" s="170"/>
    </row>
    <row r="33" spans="1:6" ht="12.75">
      <c r="A33" s="170"/>
      <c r="B33" s="128" t="s">
        <v>467</v>
      </c>
      <c r="C33" s="130"/>
      <c r="D33" s="128" t="s">
        <v>467</v>
      </c>
      <c r="E33" s="132"/>
      <c r="F33" s="170"/>
    </row>
    <row r="34" spans="1:6" ht="28.5" customHeight="1">
      <c r="A34" s="170"/>
      <c r="B34" s="127" t="str">
        <f>'Scout 4'!A1</f>
        <v>Scout 4</v>
      </c>
      <c r="F34" s="170"/>
    </row>
    <row r="35" spans="1:6" ht="12.75">
      <c r="A35" s="170"/>
      <c r="B35" s="171" t="s">
        <v>459</v>
      </c>
      <c r="C35" s="171"/>
      <c r="D35" s="169" t="s">
        <v>460</v>
      </c>
      <c r="E35" s="169"/>
      <c r="F35" s="170"/>
    </row>
    <row r="36" spans="1:6" ht="12.75">
      <c r="A36" s="170"/>
      <c r="B36" s="13" t="s">
        <v>461</v>
      </c>
      <c r="C36" s="129"/>
      <c r="D36" s="13" t="s">
        <v>461</v>
      </c>
      <c r="E36" s="131"/>
      <c r="F36" s="170"/>
    </row>
    <row r="37" spans="1:6" ht="12.75">
      <c r="A37" s="170"/>
      <c r="B37" s="13" t="s">
        <v>463</v>
      </c>
      <c r="C37" s="129"/>
      <c r="D37" s="13" t="s">
        <v>463</v>
      </c>
      <c r="E37" s="131"/>
      <c r="F37" s="170"/>
    </row>
    <row r="38" spans="1:6" ht="12.75">
      <c r="A38" s="170"/>
      <c r="B38" s="13" t="s">
        <v>464</v>
      </c>
      <c r="C38" s="129"/>
      <c r="D38" s="13" t="s">
        <v>464</v>
      </c>
      <c r="E38" s="131"/>
      <c r="F38" s="170"/>
    </row>
    <row r="39" spans="1:6" ht="12.75">
      <c r="A39" s="170"/>
      <c r="B39" s="13" t="s">
        <v>462</v>
      </c>
      <c r="C39" s="129"/>
      <c r="D39" s="13" t="s">
        <v>462</v>
      </c>
      <c r="E39" s="131"/>
      <c r="F39" s="170"/>
    </row>
    <row r="40" spans="1:6" ht="12.75">
      <c r="A40" s="170"/>
      <c r="B40" s="13" t="s">
        <v>466</v>
      </c>
      <c r="C40" s="129"/>
      <c r="D40" s="13" t="s">
        <v>466</v>
      </c>
      <c r="E40" s="131"/>
      <c r="F40" s="170"/>
    </row>
    <row r="41" spans="1:6" ht="12.75">
      <c r="A41" s="170"/>
      <c r="B41" s="13" t="s">
        <v>465</v>
      </c>
      <c r="C41" s="129"/>
      <c r="D41" s="13" t="s">
        <v>465</v>
      </c>
      <c r="E41" s="131"/>
      <c r="F41" s="170"/>
    </row>
    <row r="42" spans="1:6" ht="12.75">
      <c r="A42" s="170"/>
      <c r="B42" s="13" t="s">
        <v>468</v>
      </c>
      <c r="C42" s="129"/>
      <c r="D42" s="13" t="s">
        <v>468</v>
      </c>
      <c r="E42" s="131"/>
      <c r="F42" s="170"/>
    </row>
    <row r="43" spans="1:6" ht="12.75">
      <c r="A43" s="170"/>
      <c r="B43" s="13" t="s">
        <v>469</v>
      </c>
      <c r="C43" s="129"/>
      <c r="D43" s="13" t="s">
        <v>469</v>
      </c>
      <c r="E43" s="131"/>
      <c r="F43" s="170"/>
    </row>
    <row r="44" spans="1:6" ht="12.75">
      <c r="A44" s="170"/>
      <c r="B44" s="128" t="s">
        <v>467</v>
      </c>
      <c r="C44" s="130"/>
      <c r="D44" s="128" t="s">
        <v>467</v>
      </c>
      <c r="E44" s="132"/>
      <c r="F44" s="170"/>
    </row>
    <row r="45" spans="1:6" ht="28.5" customHeight="1">
      <c r="A45" s="170"/>
      <c r="B45" s="127" t="str">
        <f>'Scout 5'!A1</f>
        <v>Scout 5</v>
      </c>
      <c r="F45" s="170"/>
    </row>
    <row r="46" spans="1:6" ht="12.75">
      <c r="A46" s="170"/>
      <c r="B46" s="169" t="s">
        <v>459</v>
      </c>
      <c r="C46" s="169"/>
      <c r="D46" s="169" t="s">
        <v>460</v>
      </c>
      <c r="E46" s="169"/>
      <c r="F46" s="170"/>
    </row>
    <row r="47" spans="1:6" ht="12.75">
      <c r="A47" s="170"/>
      <c r="B47" s="13" t="s">
        <v>461</v>
      </c>
      <c r="C47" s="129"/>
      <c r="D47" s="13" t="s">
        <v>461</v>
      </c>
      <c r="E47" s="131"/>
      <c r="F47" s="170"/>
    </row>
    <row r="48" spans="1:6" ht="12.75">
      <c r="A48" s="170"/>
      <c r="B48" s="13" t="s">
        <v>463</v>
      </c>
      <c r="C48" s="129"/>
      <c r="D48" s="13" t="s">
        <v>463</v>
      </c>
      <c r="E48" s="131"/>
      <c r="F48" s="170"/>
    </row>
    <row r="49" spans="1:6" ht="12.75">
      <c r="A49" s="170"/>
      <c r="B49" s="13" t="s">
        <v>464</v>
      </c>
      <c r="C49" s="129"/>
      <c r="D49" s="13" t="s">
        <v>464</v>
      </c>
      <c r="E49" s="131"/>
      <c r="F49" s="170"/>
    </row>
    <row r="50" spans="1:6" ht="12.75">
      <c r="A50" s="170"/>
      <c r="B50" s="13" t="s">
        <v>462</v>
      </c>
      <c r="C50" s="129"/>
      <c r="D50" s="13" t="s">
        <v>462</v>
      </c>
      <c r="E50" s="131"/>
      <c r="F50" s="170"/>
    </row>
    <row r="51" spans="1:6" ht="12.75">
      <c r="A51" s="170"/>
      <c r="B51" s="13" t="s">
        <v>466</v>
      </c>
      <c r="C51" s="129"/>
      <c r="D51" s="13" t="s">
        <v>466</v>
      </c>
      <c r="E51" s="131"/>
      <c r="F51" s="170"/>
    </row>
    <row r="52" spans="1:6" ht="12.75">
      <c r="A52" s="170"/>
      <c r="B52" s="13" t="s">
        <v>465</v>
      </c>
      <c r="C52" s="129"/>
      <c r="D52" s="13" t="s">
        <v>465</v>
      </c>
      <c r="E52" s="131"/>
      <c r="F52" s="170"/>
    </row>
    <row r="53" spans="1:6" ht="12.75">
      <c r="A53" s="170"/>
      <c r="B53" s="13" t="s">
        <v>468</v>
      </c>
      <c r="C53" s="129"/>
      <c r="D53" s="13" t="s">
        <v>468</v>
      </c>
      <c r="E53" s="131"/>
      <c r="F53" s="170"/>
    </row>
    <row r="54" spans="1:6" ht="12.75">
      <c r="A54" s="170"/>
      <c r="B54" s="13" t="s">
        <v>469</v>
      </c>
      <c r="C54" s="129"/>
      <c r="D54" s="13" t="s">
        <v>469</v>
      </c>
      <c r="E54" s="131"/>
      <c r="F54" s="170"/>
    </row>
    <row r="55" spans="1:6" ht="12.75">
      <c r="A55" s="170"/>
      <c r="B55" s="128" t="s">
        <v>467</v>
      </c>
      <c r="C55" s="130"/>
      <c r="D55" s="128" t="s">
        <v>467</v>
      </c>
      <c r="E55" s="132"/>
      <c r="F55" s="170"/>
    </row>
    <row r="56" spans="1:6" ht="28.5" customHeight="1">
      <c r="A56" s="170"/>
      <c r="B56" s="127" t="str">
        <f>'Scout 6'!A1</f>
        <v>Scout 6</v>
      </c>
      <c r="F56" s="170"/>
    </row>
    <row r="57" spans="1:6" ht="12.75">
      <c r="A57" s="170"/>
      <c r="B57" s="169" t="s">
        <v>459</v>
      </c>
      <c r="C57" s="169"/>
      <c r="D57" s="169" t="s">
        <v>460</v>
      </c>
      <c r="E57" s="169"/>
      <c r="F57" s="170"/>
    </row>
    <row r="58" spans="1:6" ht="12.75">
      <c r="A58" s="170"/>
      <c r="B58" s="13" t="s">
        <v>461</v>
      </c>
      <c r="C58" s="129"/>
      <c r="D58" s="13" t="s">
        <v>461</v>
      </c>
      <c r="E58" s="131"/>
      <c r="F58" s="170"/>
    </row>
    <row r="59" spans="1:6" ht="12.75">
      <c r="A59" s="170"/>
      <c r="B59" s="13" t="s">
        <v>463</v>
      </c>
      <c r="C59" s="129"/>
      <c r="D59" s="13" t="s">
        <v>463</v>
      </c>
      <c r="E59" s="131"/>
      <c r="F59" s="170"/>
    </row>
    <row r="60" spans="1:6" ht="12.75">
      <c r="A60" s="170"/>
      <c r="B60" s="13" t="s">
        <v>464</v>
      </c>
      <c r="C60" s="129"/>
      <c r="D60" s="13" t="s">
        <v>464</v>
      </c>
      <c r="E60" s="131"/>
      <c r="F60" s="170"/>
    </row>
    <row r="61" spans="1:6" ht="12.75">
      <c r="A61" s="170"/>
      <c r="B61" s="13" t="s">
        <v>462</v>
      </c>
      <c r="C61" s="129"/>
      <c r="D61" s="13" t="s">
        <v>462</v>
      </c>
      <c r="E61" s="131"/>
      <c r="F61" s="170"/>
    </row>
    <row r="62" spans="1:6" ht="12.75">
      <c r="A62" s="170"/>
      <c r="B62" s="13" t="s">
        <v>466</v>
      </c>
      <c r="C62" s="129"/>
      <c r="D62" s="13" t="s">
        <v>466</v>
      </c>
      <c r="E62" s="131"/>
      <c r="F62" s="170"/>
    </row>
    <row r="63" spans="1:6" ht="12.75">
      <c r="A63" s="170"/>
      <c r="B63" s="13" t="s">
        <v>465</v>
      </c>
      <c r="C63" s="129"/>
      <c r="D63" s="13" t="s">
        <v>465</v>
      </c>
      <c r="E63" s="131"/>
      <c r="F63" s="170"/>
    </row>
    <row r="64" spans="1:6" ht="12.75">
      <c r="A64" s="170"/>
      <c r="B64" s="13" t="s">
        <v>468</v>
      </c>
      <c r="C64" s="129"/>
      <c r="D64" s="13" t="s">
        <v>468</v>
      </c>
      <c r="E64" s="131"/>
      <c r="F64" s="170"/>
    </row>
    <row r="65" spans="1:6" ht="12.75">
      <c r="A65" s="170"/>
      <c r="B65" s="13" t="s">
        <v>469</v>
      </c>
      <c r="C65" s="129"/>
      <c r="D65" s="13" t="s">
        <v>469</v>
      </c>
      <c r="E65" s="131"/>
      <c r="F65" s="170"/>
    </row>
    <row r="66" spans="1:6" ht="12.75">
      <c r="A66" s="170"/>
      <c r="B66" s="128" t="s">
        <v>467</v>
      </c>
      <c r="C66" s="130"/>
      <c r="D66" s="128" t="s">
        <v>467</v>
      </c>
      <c r="E66" s="132"/>
      <c r="F66" s="170"/>
    </row>
    <row r="67" spans="1:6" ht="28.5" customHeight="1">
      <c r="A67" s="170"/>
      <c r="B67" s="127" t="str">
        <f>'Scout 7'!A1</f>
        <v>Scout 7</v>
      </c>
      <c r="F67" s="170"/>
    </row>
    <row r="68" spans="1:6" ht="12.75">
      <c r="A68" s="170"/>
      <c r="B68" s="169" t="s">
        <v>459</v>
      </c>
      <c r="C68" s="169"/>
      <c r="D68" s="169" t="s">
        <v>460</v>
      </c>
      <c r="E68" s="169"/>
      <c r="F68" s="170"/>
    </row>
    <row r="69" spans="1:6" ht="12.75">
      <c r="A69" s="170"/>
      <c r="B69" s="13" t="s">
        <v>461</v>
      </c>
      <c r="C69" s="129"/>
      <c r="D69" s="13" t="s">
        <v>461</v>
      </c>
      <c r="E69" s="131"/>
      <c r="F69" s="170"/>
    </row>
    <row r="70" spans="1:6" ht="12.75">
      <c r="A70" s="170"/>
      <c r="B70" s="13" t="s">
        <v>463</v>
      </c>
      <c r="C70" s="129"/>
      <c r="D70" s="13" t="s">
        <v>463</v>
      </c>
      <c r="E70" s="131"/>
      <c r="F70" s="170"/>
    </row>
    <row r="71" spans="1:6" ht="12.75">
      <c r="A71" s="170"/>
      <c r="B71" s="13" t="s">
        <v>464</v>
      </c>
      <c r="C71" s="129"/>
      <c r="D71" s="13" t="s">
        <v>464</v>
      </c>
      <c r="E71" s="131"/>
      <c r="F71" s="170"/>
    </row>
    <row r="72" spans="1:6" ht="12.75">
      <c r="A72" s="170"/>
      <c r="B72" s="13" t="s">
        <v>462</v>
      </c>
      <c r="C72" s="129"/>
      <c r="D72" s="13" t="s">
        <v>462</v>
      </c>
      <c r="E72" s="131"/>
      <c r="F72" s="170"/>
    </row>
    <row r="73" spans="1:6" ht="12.75">
      <c r="A73" s="170"/>
      <c r="B73" s="13" t="s">
        <v>466</v>
      </c>
      <c r="C73" s="129"/>
      <c r="D73" s="13" t="s">
        <v>466</v>
      </c>
      <c r="E73" s="131"/>
      <c r="F73" s="170"/>
    </row>
    <row r="74" spans="1:6" ht="12.75">
      <c r="A74" s="170"/>
      <c r="B74" s="13" t="s">
        <v>465</v>
      </c>
      <c r="C74" s="129"/>
      <c r="D74" s="13" t="s">
        <v>465</v>
      </c>
      <c r="E74" s="131"/>
      <c r="F74" s="170"/>
    </row>
    <row r="75" spans="1:6" ht="12.75">
      <c r="A75" s="170"/>
      <c r="B75" s="13" t="s">
        <v>468</v>
      </c>
      <c r="C75" s="129"/>
      <c r="D75" s="13" t="s">
        <v>468</v>
      </c>
      <c r="E75" s="131"/>
      <c r="F75" s="170"/>
    </row>
    <row r="76" spans="1:6" ht="12.75">
      <c r="A76" s="170"/>
      <c r="B76" s="13" t="s">
        <v>469</v>
      </c>
      <c r="C76" s="129"/>
      <c r="D76" s="13" t="s">
        <v>469</v>
      </c>
      <c r="E76" s="131"/>
      <c r="F76" s="170"/>
    </row>
    <row r="77" spans="1:6" ht="12.75">
      <c r="A77" s="170"/>
      <c r="B77" s="128" t="s">
        <v>467</v>
      </c>
      <c r="C77" s="130"/>
      <c r="D77" s="128" t="s">
        <v>467</v>
      </c>
      <c r="E77" s="132"/>
      <c r="F77" s="170"/>
    </row>
    <row r="78" spans="1:6" ht="28.5" customHeight="1">
      <c r="A78" s="170"/>
      <c r="B78" s="127" t="str">
        <f>'Scout 8'!A1</f>
        <v>Scout 8</v>
      </c>
      <c r="F78" s="170"/>
    </row>
    <row r="79" spans="1:6" ht="12.75">
      <c r="A79" s="170"/>
      <c r="B79" s="169" t="s">
        <v>459</v>
      </c>
      <c r="C79" s="169"/>
      <c r="D79" s="169" t="s">
        <v>460</v>
      </c>
      <c r="E79" s="169"/>
      <c r="F79" s="170"/>
    </row>
    <row r="80" spans="1:6" ht="12.75">
      <c r="A80" s="170"/>
      <c r="B80" s="13" t="s">
        <v>461</v>
      </c>
      <c r="C80" s="129"/>
      <c r="D80" s="13" t="s">
        <v>461</v>
      </c>
      <c r="E80" s="131"/>
      <c r="F80" s="170"/>
    </row>
    <row r="81" spans="1:6" ht="12.75">
      <c r="A81" s="170"/>
      <c r="B81" s="13" t="s">
        <v>463</v>
      </c>
      <c r="C81" s="129"/>
      <c r="D81" s="13" t="s">
        <v>463</v>
      </c>
      <c r="E81" s="131"/>
      <c r="F81" s="170"/>
    </row>
    <row r="82" spans="1:6" ht="12.75">
      <c r="A82" s="170"/>
      <c r="B82" s="13" t="s">
        <v>464</v>
      </c>
      <c r="C82" s="129"/>
      <c r="D82" s="13" t="s">
        <v>464</v>
      </c>
      <c r="E82" s="131"/>
      <c r="F82" s="170"/>
    </row>
    <row r="83" spans="1:6" ht="12.75">
      <c r="A83" s="170"/>
      <c r="B83" s="13" t="s">
        <v>462</v>
      </c>
      <c r="C83" s="129"/>
      <c r="D83" s="13" t="s">
        <v>462</v>
      </c>
      <c r="E83" s="131"/>
      <c r="F83" s="170"/>
    </row>
    <row r="84" spans="1:6" ht="12.75">
      <c r="A84" s="170"/>
      <c r="B84" s="13" t="s">
        <v>466</v>
      </c>
      <c r="C84" s="129"/>
      <c r="D84" s="13" t="s">
        <v>466</v>
      </c>
      <c r="E84" s="131"/>
      <c r="F84" s="170"/>
    </row>
    <row r="85" spans="1:6" ht="12.75">
      <c r="A85" s="170"/>
      <c r="B85" s="13" t="s">
        <v>465</v>
      </c>
      <c r="C85" s="129"/>
      <c r="D85" s="13" t="s">
        <v>465</v>
      </c>
      <c r="E85" s="131"/>
      <c r="F85" s="170"/>
    </row>
    <row r="86" spans="1:6" ht="12.75">
      <c r="A86" s="170"/>
      <c r="B86" s="13" t="s">
        <v>468</v>
      </c>
      <c r="C86" s="129"/>
      <c r="D86" s="13" t="s">
        <v>468</v>
      </c>
      <c r="E86" s="131"/>
      <c r="F86" s="170"/>
    </row>
    <row r="87" spans="1:6" ht="12.75">
      <c r="A87" s="170"/>
      <c r="B87" s="13" t="s">
        <v>469</v>
      </c>
      <c r="C87" s="129"/>
      <c r="D87" s="13" t="s">
        <v>469</v>
      </c>
      <c r="E87" s="131"/>
      <c r="F87" s="170"/>
    </row>
    <row r="88" spans="1:6" ht="12.75">
      <c r="A88" s="170"/>
      <c r="B88" s="128" t="s">
        <v>467</v>
      </c>
      <c r="C88" s="130"/>
      <c r="D88" s="128" t="s">
        <v>467</v>
      </c>
      <c r="E88" s="132"/>
      <c r="F88" s="170"/>
    </row>
    <row r="89" spans="1:6" ht="28.5" customHeight="1">
      <c r="A89" s="170"/>
      <c r="B89" s="127" t="str">
        <f>'Scout 9'!A1</f>
        <v>Scout 9</v>
      </c>
      <c r="F89" s="170"/>
    </row>
    <row r="90" spans="1:6" ht="12.75">
      <c r="A90" s="170"/>
      <c r="B90" s="169" t="s">
        <v>459</v>
      </c>
      <c r="C90" s="169"/>
      <c r="D90" s="169" t="s">
        <v>460</v>
      </c>
      <c r="E90" s="169"/>
      <c r="F90" s="170"/>
    </row>
    <row r="91" spans="1:6" ht="12.75">
      <c r="A91" s="170"/>
      <c r="B91" s="13" t="s">
        <v>461</v>
      </c>
      <c r="C91" s="129"/>
      <c r="D91" s="13" t="s">
        <v>461</v>
      </c>
      <c r="E91" s="131"/>
      <c r="F91" s="170"/>
    </row>
    <row r="92" spans="1:6" ht="12.75">
      <c r="A92" s="170"/>
      <c r="B92" s="13" t="s">
        <v>463</v>
      </c>
      <c r="C92" s="129"/>
      <c r="D92" s="13" t="s">
        <v>463</v>
      </c>
      <c r="E92" s="131"/>
      <c r="F92" s="170"/>
    </row>
    <row r="93" spans="1:6" ht="12.75">
      <c r="A93" s="170"/>
      <c r="B93" s="13" t="s">
        <v>464</v>
      </c>
      <c r="C93" s="129"/>
      <c r="D93" s="13" t="s">
        <v>464</v>
      </c>
      <c r="E93" s="131"/>
      <c r="F93" s="170"/>
    </row>
    <row r="94" spans="1:6" ht="12.75">
      <c r="A94" s="170"/>
      <c r="B94" s="13" t="s">
        <v>462</v>
      </c>
      <c r="C94" s="129"/>
      <c r="D94" s="13" t="s">
        <v>462</v>
      </c>
      <c r="E94" s="131"/>
      <c r="F94" s="170"/>
    </row>
    <row r="95" spans="1:6" ht="12.75">
      <c r="A95" s="170"/>
      <c r="B95" s="13" t="s">
        <v>466</v>
      </c>
      <c r="C95" s="129"/>
      <c r="D95" s="13" t="s">
        <v>466</v>
      </c>
      <c r="E95" s="131"/>
      <c r="F95" s="170"/>
    </row>
    <row r="96" spans="1:6" ht="12.75">
      <c r="A96" s="170"/>
      <c r="B96" s="13" t="s">
        <v>465</v>
      </c>
      <c r="C96" s="129"/>
      <c r="D96" s="13" t="s">
        <v>465</v>
      </c>
      <c r="E96" s="131"/>
      <c r="F96" s="170"/>
    </row>
    <row r="97" spans="1:6" ht="12.75">
      <c r="A97" s="170"/>
      <c r="B97" s="13" t="s">
        <v>468</v>
      </c>
      <c r="C97" s="129"/>
      <c r="D97" s="13" t="s">
        <v>468</v>
      </c>
      <c r="E97" s="131"/>
      <c r="F97" s="170"/>
    </row>
    <row r="98" spans="1:6" ht="12.75">
      <c r="A98" s="170"/>
      <c r="B98" s="13" t="s">
        <v>469</v>
      </c>
      <c r="C98" s="129"/>
      <c r="D98" s="13" t="s">
        <v>469</v>
      </c>
      <c r="E98" s="131"/>
      <c r="F98" s="170"/>
    </row>
    <row r="99" spans="1:6" ht="12.75">
      <c r="A99" s="170"/>
      <c r="B99" s="128" t="s">
        <v>467</v>
      </c>
      <c r="C99" s="130"/>
      <c r="D99" s="128" t="s">
        <v>467</v>
      </c>
      <c r="E99" s="132"/>
      <c r="F99" s="170"/>
    </row>
    <row r="100" spans="1:6" ht="28.5" customHeight="1">
      <c r="A100" s="170"/>
      <c r="B100" s="127" t="str">
        <f>'Scout 10'!A1</f>
        <v>Scout 10</v>
      </c>
      <c r="F100" s="170"/>
    </row>
    <row r="101" spans="1:6" ht="12.75">
      <c r="A101" s="170"/>
      <c r="B101" s="169" t="s">
        <v>459</v>
      </c>
      <c r="C101" s="169"/>
      <c r="D101" s="169" t="s">
        <v>460</v>
      </c>
      <c r="E101" s="169"/>
      <c r="F101" s="170"/>
    </row>
    <row r="102" spans="1:6" ht="12.75">
      <c r="A102" s="170"/>
      <c r="B102" s="13" t="s">
        <v>461</v>
      </c>
      <c r="C102" s="129"/>
      <c r="D102" s="13" t="s">
        <v>461</v>
      </c>
      <c r="E102" s="131"/>
      <c r="F102" s="170"/>
    </row>
    <row r="103" spans="1:6" ht="12.75">
      <c r="A103" s="170"/>
      <c r="B103" s="13" t="s">
        <v>463</v>
      </c>
      <c r="C103" s="129"/>
      <c r="D103" s="13" t="s">
        <v>463</v>
      </c>
      <c r="E103" s="131"/>
      <c r="F103" s="170"/>
    </row>
    <row r="104" spans="1:6" ht="12.75">
      <c r="A104" s="170"/>
      <c r="B104" s="13" t="s">
        <v>464</v>
      </c>
      <c r="C104" s="129"/>
      <c r="D104" s="13" t="s">
        <v>464</v>
      </c>
      <c r="E104" s="131"/>
      <c r="F104" s="170"/>
    </row>
    <row r="105" spans="1:6" ht="12.75">
      <c r="A105" s="170"/>
      <c r="B105" s="13" t="s">
        <v>462</v>
      </c>
      <c r="C105" s="129"/>
      <c r="D105" s="13" t="s">
        <v>462</v>
      </c>
      <c r="E105" s="131"/>
      <c r="F105" s="170"/>
    </row>
    <row r="106" spans="1:6" ht="12.75">
      <c r="A106" s="170"/>
      <c r="B106" s="13" t="s">
        <v>466</v>
      </c>
      <c r="C106" s="129"/>
      <c r="D106" s="13" t="s">
        <v>466</v>
      </c>
      <c r="E106" s="131"/>
      <c r="F106" s="170"/>
    </row>
    <row r="107" spans="1:6" ht="12.75">
      <c r="A107" s="170"/>
      <c r="B107" s="13" t="s">
        <v>465</v>
      </c>
      <c r="C107" s="129"/>
      <c r="D107" s="13" t="s">
        <v>465</v>
      </c>
      <c r="E107" s="131"/>
      <c r="F107" s="170"/>
    </row>
    <row r="108" spans="1:6" ht="12.75">
      <c r="A108" s="170"/>
      <c r="B108" s="13" t="s">
        <v>468</v>
      </c>
      <c r="C108" s="129"/>
      <c r="D108" s="13" t="s">
        <v>468</v>
      </c>
      <c r="E108" s="131"/>
      <c r="F108" s="170"/>
    </row>
    <row r="109" spans="1:6" ht="12.75">
      <c r="A109" s="170"/>
      <c r="B109" s="13" t="s">
        <v>469</v>
      </c>
      <c r="C109" s="129"/>
      <c r="D109" s="13" t="s">
        <v>469</v>
      </c>
      <c r="E109" s="131"/>
      <c r="F109" s="170"/>
    </row>
    <row r="110" spans="1:6" ht="12.75">
      <c r="A110" s="170"/>
      <c r="B110" s="128" t="s">
        <v>467</v>
      </c>
      <c r="C110" s="130"/>
      <c r="D110" s="128" t="s">
        <v>467</v>
      </c>
      <c r="E110" s="132"/>
      <c r="F110" s="170"/>
    </row>
    <row r="111" spans="1:6" ht="28.5" customHeight="1">
      <c r="A111" s="170"/>
      <c r="B111" s="127" t="str">
        <f>'Scout 11'!A1</f>
        <v>Scout 11</v>
      </c>
      <c r="F111" s="170"/>
    </row>
    <row r="112" spans="1:6" ht="12.75">
      <c r="A112" s="170"/>
      <c r="B112" s="169" t="s">
        <v>459</v>
      </c>
      <c r="C112" s="169"/>
      <c r="D112" s="169" t="s">
        <v>460</v>
      </c>
      <c r="E112" s="169"/>
      <c r="F112" s="170"/>
    </row>
    <row r="113" spans="1:6" ht="12.75">
      <c r="A113" s="170"/>
      <c r="B113" s="13" t="s">
        <v>461</v>
      </c>
      <c r="C113" s="129"/>
      <c r="D113" s="13" t="s">
        <v>461</v>
      </c>
      <c r="E113" s="131"/>
      <c r="F113" s="170"/>
    </row>
    <row r="114" spans="1:6" ht="12.75">
      <c r="A114" s="170"/>
      <c r="B114" s="13" t="s">
        <v>463</v>
      </c>
      <c r="C114" s="129"/>
      <c r="D114" s="13" t="s">
        <v>463</v>
      </c>
      <c r="E114" s="131"/>
      <c r="F114" s="170"/>
    </row>
    <row r="115" spans="1:6" ht="12.75">
      <c r="A115" s="170"/>
      <c r="B115" s="13" t="s">
        <v>464</v>
      </c>
      <c r="C115" s="129"/>
      <c r="D115" s="13" t="s">
        <v>464</v>
      </c>
      <c r="E115" s="131"/>
      <c r="F115" s="170"/>
    </row>
    <row r="116" spans="1:6" ht="12.75">
      <c r="A116" s="170"/>
      <c r="B116" s="13" t="s">
        <v>462</v>
      </c>
      <c r="C116" s="129"/>
      <c r="D116" s="13" t="s">
        <v>462</v>
      </c>
      <c r="E116" s="131"/>
      <c r="F116" s="170"/>
    </row>
    <row r="117" spans="1:6" ht="12.75">
      <c r="A117" s="170"/>
      <c r="B117" s="13" t="s">
        <v>466</v>
      </c>
      <c r="C117" s="129"/>
      <c r="D117" s="13" t="s">
        <v>466</v>
      </c>
      <c r="E117" s="131"/>
      <c r="F117" s="170"/>
    </row>
    <row r="118" spans="1:6" ht="12.75">
      <c r="A118" s="170"/>
      <c r="B118" s="13" t="s">
        <v>465</v>
      </c>
      <c r="C118" s="129"/>
      <c r="D118" s="13" t="s">
        <v>465</v>
      </c>
      <c r="E118" s="131"/>
      <c r="F118" s="170"/>
    </row>
    <row r="119" spans="1:6" ht="12.75">
      <c r="A119" s="170"/>
      <c r="B119" s="13" t="s">
        <v>468</v>
      </c>
      <c r="C119" s="129"/>
      <c r="D119" s="13" t="s">
        <v>468</v>
      </c>
      <c r="E119" s="131"/>
      <c r="F119" s="170"/>
    </row>
    <row r="120" spans="1:6" ht="12.75">
      <c r="A120" s="170"/>
      <c r="B120" s="13" t="s">
        <v>469</v>
      </c>
      <c r="C120" s="129"/>
      <c r="D120" s="13" t="s">
        <v>469</v>
      </c>
      <c r="E120" s="131"/>
      <c r="F120" s="170"/>
    </row>
    <row r="121" spans="1:6" ht="12.75">
      <c r="A121" s="170"/>
      <c r="B121" s="128" t="s">
        <v>467</v>
      </c>
      <c r="C121" s="130"/>
      <c r="D121" s="128" t="s">
        <v>467</v>
      </c>
      <c r="E121" s="132"/>
      <c r="F121" s="170"/>
    </row>
    <row r="122" spans="1:6" ht="28.5" customHeight="1">
      <c r="A122" s="170"/>
      <c r="B122" s="127" t="str">
        <f>'Scout 12'!A1</f>
        <v>Scout 12</v>
      </c>
      <c r="F122" s="170"/>
    </row>
    <row r="123" spans="1:6" ht="12.75">
      <c r="A123" s="170"/>
      <c r="B123" s="169" t="s">
        <v>459</v>
      </c>
      <c r="C123" s="169"/>
      <c r="D123" s="169" t="s">
        <v>460</v>
      </c>
      <c r="E123" s="169"/>
      <c r="F123" s="170"/>
    </row>
    <row r="124" spans="1:6" ht="12.75">
      <c r="A124" s="170"/>
      <c r="B124" s="13" t="s">
        <v>461</v>
      </c>
      <c r="C124" s="129"/>
      <c r="D124" s="13" t="s">
        <v>461</v>
      </c>
      <c r="E124" s="131"/>
      <c r="F124" s="170"/>
    </row>
    <row r="125" spans="1:6" ht="12.75">
      <c r="A125" s="170"/>
      <c r="B125" s="13" t="s">
        <v>463</v>
      </c>
      <c r="C125" s="129"/>
      <c r="D125" s="13" t="s">
        <v>463</v>
      </c>
      <c r="E125" s="131"/>
      <c r="F125" s="170"/>
    </row>
    <row r="126" spans="1:6" ht="12.75">
      <c r="A126" s="170"/>
      <c r="B126" s="13" t="s">
        <v>464</v>
      </c>
      <c r="C126" s="129"/>
      <c r="D126" s="13" t="s">
        <v>464</v>
      </c>
      <c r="E126" s="131"/>
      <c r="F126" s="170"/>
    </row>
    <row r="127" spans="1:6" ht="12.75">
      <c r="A127" s="170"/>
      <c r="B127" s="13" t="s">
        <v>462</v>
      </c>
      <c r="C127" s="129"/>
      <c r="D127" s="13" t="s">
        <v>462</v>
      </c>
      <c r="E127" s="131"/>
      <c r="F127" s="170"/>
    </row>
    <row r="128" spans="1:6" ht="12.75">
      <c r="A128" s="170"/>
      <c r="B128" s="13" t="s">
        <v>466</v>
      </c>
      <c r="C128" s="129"/>
      <c r="D128" s="13" t="s">
        <v>466</v>
      </c>
      <c r="E128" s="131"/>
      <c r="F128" s="170"/>
    </row>
    <row r="129" spans="1:6" ht="12.75">
      <c r="A129" s="170"/>
      <c r="B129" s="13" t="s">
        <v>465</v>
      </c>
      <c r="C129" s="129"/>
      <c r="D129" s="13" t="s">
        <v>465</v>
      </c>
      <c r="E129" s="131"/>
      <c r="F129" s="170"/>
    </row>
    <row r="130" spans="1:6" ht="12.75">
      <c r="A130" s="170"/>
      <c r="B130" s="13" t="s">
        <v>468</v>
      </c>
      <c r="C130" s="129"/>
      <c r="D130" s="13" t="s">
        <v>468</v>
      </c>
      <c r="E130" s="131"/>
      <c r="F130" s="170"/>
    </row>
    <row r="131" spans="1:6" ht="12.75">
      <c r="A131" s="170"/>
      <c r="B131" s="13" t="s">
        <v>469</v>
      </c>
      <c r="C131" s="129"/>
      <c r="D131" s="13" t="s">
        <v>469</v>
      </c>
      <c r="E131" s="131"/>
      <c r="F131" s="170"/>
    </row>
    <row r="132" spans="1:6" ht="12.75">
      <c r="A132" s="170"/>
      <c r="B132" s="128" t="s">
        <v>467</v>
      </c>
      <c r="C132" s="130"/>
      <c r="D132" s="128" t="s">
        <v>467</v>
      </c>
      <c r="E132" s="132"/>
      <c r="F132" s="170"/>
    </row>
    <row r="133" spans="1:6" ht="28.5" customHeight="1">
      <c r="A133" s="170"/>
      <c r="B133" s="127" t="str">
        <f>'Scout 13'!A1</f>
        <v>Scout 13</v>
      </c>
      <c r="F133" s="170"/>
    </row>
    <row r="134" spans="1:6" ht="12.75">
      <c r="A134" s="170"/>
      <c r="B134" s="169" t="s">
        <v>459</v>
      </c>
      <c r="C134" s="169"/>
      <c r="D134" s="169" t="s">
        <v>460</v>
      </c>
      <c r="E134" s="169"/>
      <c r="F134" s="170"/>
    </row>
    <row r="135" spans="1:6" ht="12.75">
      <c r="A135" s="170"/>
      <c r="B135" s="13" t="s">
        <v>461</v>
      </c>
      <c r="C135" s="129"/>
      <c r="D135" s="13" t="s">
        <v>461</v>
      </c>
      <c r="E135" s="131"/>
      <c r="F135" s="170"/>
    </row>
    <row r="136" spans="1:6" ht="12.75">
      <c r="A136" s="170"/>
      <c r="B136" s="13" t="s">
        <v>463</v>
      </c>
      <c r="C136" s="129"/>
      <c r="D136" s="13" t="s">
        <v>463</v>
      </c>
      <c r="E136" s="131"/>
      <c r="F136" s="170"/>
    </row>
    <row r="137" spans="1:6" ht="12.75">
      <c r="A137" s="170"/>
      <c r="B137" s="13" t="s">
        <v>464</v>
      </c>
      <c r="C137" s="129"/>
      <c r="D137" s="13" t="s">
        <v>464</v>
      </c>
      <c r="E137" s="131"/>
      <c r="F137" s="170"/>
    </row>
    <row r="138" spans="1:6" ht="12.75">
      <c r="A138" s="170"/>
      <c r="B138" s="13" t="s">
        <v>462</v>
      </c>
      <c r="C138" s="129"/>
      <c r="D138" s="13" t="s">
        <v>462</v>
      </c>
      <c r="E138" s="131"/>
      <c r="F138" s="170"/>
    </row>
    <row r="139" spans="1:6" ht="12.75">
      <c r="A139" s="170"/>
      <c r="B139" s="13" t="s">
        <v>466</v>
      </c>
      <c r="C139" s="129"/>
      <c r="D139" s="13" t="s">
        <v>466</v>
      </c>
      <c r="E139" s="131"/>
      <c r="F139" s="170"/>
    </row>
    <row r="140" spans="1:6" ht="12.75">
      <c r="A140" s="170"/>
      <c r="B140" s="13" t="s">
        <v>465</v>
      </c>
      <c r="C140" s="129"/>
      <c r="D140" s="13" t="s">
        <v>465</v>
      </c>
      <c r="E140" s="131"/>
      <c r="F140" s="170"/>
    </row>
    <row r="141" spans="1:6" ht="12.75">
      <c r="A141" s="170"/>
      <c r="B141" s="13" t="s">
        <v>468</v>
      </c>
      <c r="C141" s="129"/>
      <c r="D141" s="13" t="s">
        <v>468</v>
      </c>
      <c r="E141" s="131"/>
      <c r="F141" s="170"/>
    </row>
    <row r="142" spans="1:6" ht="12.75">
      <c r="A142" s="170"/>
      <c r="B142" s="13" t="s">
        <v>469</v>
      </c>
      <c r="C142" s="129"/>
      <c r="D142" s="13" t="s">
        <v>469</v>
      </c>
      <c r="E142" s="131"/>
      <c r="F142" s="170"/>
    </row>
    <row r="143" spans="1:6" ht="12.75">
      <c r="A143" s="170"/>
      <c r="B143" s="128" t="s">
        <v>467</v>
      </c>
      <c r="C143" s="130"/>
      <c r="D143" s="128" t="s">
        <v>467</v>
      </c>
      <c r="E143" s="132"/>
      <c r="F143" s="170"/>
    </row>
    <row r="144" spans="1:6" ht="28.5" customHeight="1">
      <c r="A144" s="170"/>
      <c r="B144" s="127" t="str">
        <f>'Scout 14'!A1</f>
        <v>Scout 14</v>
      </c>
      <c r="F144" s="170"/>
    </row>
    <row r="145" spans="1:6" ht="12.75">
      <c r="A145" s="170"/>
      <c r="B145" s="169" t="s">
        <v>459</v>
      </c>
      <c r="C145" s="169"/>
      <c r="D145" s="169" t="s">
        <v>460</v>
      </c>
      <c r="E145" s="169"/>
      <c r="F145" s="170"/>
    </row>
    <row r="146" spans="1:6" ht="12.75">
      <c r="A146" s="170"/>
      <c r="B146" s="13" t="s">
        <v>461</v>
      </c>
      <c r="C146" s="129"/>
      <c r="D146" s="13" t="s">
        <v>461</v>
      </c>
      <c r="E146" s="131"/>
      <c r="F146" s="170"/>
    </row>
    <row r="147" spans="1:6" ht="12.75">
      <c r="A147" s="170"/>
      <c r="B147" s="13" t="s">
        <v>463</v>
      </c>
      <c r="C147" s="129"/>
      <c r="D147" s="13" t="s">
        <v>463</v>
      </c>
      <c r="E147" s="131"/>
      <c r="F147" s="170"/>
    </row>
    <row r="148" spans="1:6" ht="12.75">
      <c r="A148" s="170"/>
      <c r="B148" s="13" t="s">
        <v>464</v>
      </c>
      <c r="C148" s="129"/>
      <c r="D148" s="13" t="s">
        <v>464</v>
      </c>
      <c r="E148" s="131"/>
      <c r="F148" s="170"/>
    </row>
    <row r="149" spans="1:6" ht="12.75">
      <c r="A149" s="170"/>
      <c r="B149" s="13" t="s">
        <v>462</v>
      </c>
      <c r="C149" s="129"/>
      <c r="D149" s="13" t="s">
        <v>462</v>
      </c>
      <c r="E149" s="131"/>
      <c r="F149" s="170"/>
    </row>
    <row r="150" spans="1:6" ht="12.75">
      <c r="A150" s="170"/>
      <c r="B150" s="13" t="s">
        <v>466</v>
      </c>
      <c r="C150" s="129"/>
      <c r="D150" s="13" t="s">
        <v>466</v>
      </c>
      <c r="E150" s="131"/>
      <c r="F150" s="170"/>
    </row>
    <row r="151" spans="1:6" ht="12.75">
      <c r="A151" s="170"/>
      <c r="B151" s="13" t="s">
        <v>465</v>
      </c>
      <c r="C151" s="129"/>
      <c r="D151" s="13" t="s">
        <v>465</v>
      </c>
      <c r="E151" s="131"/>
      <c r="F151" s="170"/>
    </row>
    <row r="152" spans="1:6" ht="12.75">
      <c r="A152" s="170"/>
      <c r="B152" s="13" t="s">
        <v>468</v>
      </c>
      <c r="C152" s="129"/>
      <c r="D152" s="13" t="s">
        <v>468</v>
      </c>
      <c r="E152" s="131"/>
      <c r="F152" s="170"/>
    </row>
    <row r="153" spans="1:6" ht="12.75">
      <c r="A153" s="170"/>
      <c r="B153" s="13" t="s">
        <v>469</v>
      </c>
      <c r="C153" s="129"/>
      <c r="D153" s="13" t="s">
        <v>469</v>
      </c>
      <c r="E153" s="131"/>
      <c r="F153" s="170"/>
    </row>
    <row r="154" spans="1:6" ht="12.75">
      <c r="A154" s="170"/>
      <c r="B154" s="128" t="s">
        <v>467</v>
      </c>
      <c r="C154" s="130"/>
      <c r="D154" s="128" t="s">
        <v>467</v>
      </c>
      <c r="E154" s="132"/>
      <c r="F154" s="170"/>
    </row>
    <row r="155" spans="1:6" ht="28.5" customHeight="1">
      <c r="A155" s="170"/>
      <c r="B155" s="127" t="str">
        <f>'Scout 15'!A1</f>
        <v>Scout 15</v>
      </c>
      <c r="F155" s="170"/>
    </row>
    <row r="156" spans="1:6" ht="12.75">
      <c r="A156" s="170"/>
      <c r="B156" s="169" t="s">
        <v>459</v>
      </c>
      <c r="C156" s="169"/>
      <c r="D156" s="169" t="s">
        <v>460</v>
      </c>
      <c r="E156" s="169"/>
      <c r="F156" s="170"/>
    </row>
    <row r="157" spans="1:6" ht="12.75">
      <c r="A157" s="170"/>
      <c r="B157" s="13" t="s">
        <v>461</v>
      </c>
      <c r="C157" s="129"/>
      <c r="D157" s="13" t="s">
        <v>461</v>
      </c>
      <c r="E157" s="131"/>
      <c r="F157" s="170"/>
    </row>
    <row r="158" spans="1:6" ht="12.75">
      <c r="A158" s="170"/>
      <c r="B158" s="13" t="s">
        <v>463</v>
      </c>
      <c r="C158" s="129"/>
      <c r="D158" s="13" t="s">
        <v>463</v>
      </c>
      <c r="E158" s="131"/>
      <c r="F158" s="170"/>
    </row>
    <row r="159" spans="1:6" ht="12.75">
      <c r="A159" s="170"/>
      <c r="B159" s="13" t="s">
        <v>464</v>
      </c>
      <c r="C159" s="129"/>
      <c r="D159" s="13" t="s">
        <v>464</v>
      </c>
      <c r="E159" s="131"/>
      <c r="F159" s="170"/>
    </row>
    <row r="160" spans="1:6" ht="12.75">
      <c r="A160" s="170"/>
      <c r="B160" s="13" t="s">
        <v>462</v>
      </c>
      <c r="C160" s="129"/>
      <c r="D160" s="13" t="s">
        <v>462</v>
      </c>
      <c r="E160" s="131"/>
      <c r="F160" s="170"/>
    </row>
    <row r="161" spans="1:6" ht="12.75">
      <c r="A161" s="170"/>
      <c r="B161" s="13" t="s">
        <v>466</v>
      </c>
      <c r="C161" s="129"/>
      <c r="D161" s="13" t="s">
        <v>466</v>
      </c>
      <c r="E161" s="131"/>
      <c r="F161" s="170"/>
    </row>
    <row r="162" spans="1:6" ht="12.75">
      <c r="A162" s="170"/>
      <c r="B162" s="13" t="s">
        <v>465</v>
      </c>
      <c r="C162" s="129"/>
      <c r="D162" s="13" t="s">
        <v>465</v>
      </c>
      <c r="E162" s="131"/>
      <c r="F162" s="170"/>
    </row>
    <row r="163" spans="1:6" ht="12.75">
      <c r="A163" s="170"/>
      <c r="B163" s="13" t="s">
        <v>468</v>
      </c>
      <c r="C163" s="129"/>
      <c r="D163" s="13" t="s">
        <v>468</v>
      </c>
      <c r="E163" s="131"/>
      <c r="F163" s="170"/>
    </row>
    <row r="164" spans="1:6" ht="12.75">
      <c r="A164" s="170"/>
      <c r="B164" s="13" t="s">
        <v>469</v>
      </c>
      <c r="C164" s="129"/>
      <c r="D164" s="13" t="s">
        <v>469</v>
      </c>
      <c r="E164" s="131"/>
      <c r="F164" s="170"/>
    </row>
    <row r="165" spans="1:6" ht="12.75">
      <c r="A165" s="170"/>
      <c r="B165" s="128" t="s">
        <v>467</v>
      </c>
      <c r="C165" s="130"/>
      <c r="D165" s="128" t="s">
        <v>467</v>
      </c>
      <c r="E165" s="132"/>
      <c r="F165" s="170"/>
    </row>
  </sheetData>
  <sheetProtection password="CA1D" sheet="1" objects="1" scenarios="1"/>
  <mergeCells count="32">
    <mergeCell ref="F1:F165"/>
    <mergeCell ref="A1:A165"/>
    <mergeCell ref="B2:C2"/>
    <mergeCell ref="D2:E2"/>
    <mergeCell ref="D13:E13"/>
    <mergeCell ref="B13:C13"/>
    <mergeCell ref="B24:C24"/>
    <mergeCell ref="D24:E24"/>
    <mergeCell ref="D35:E35"/>
    <mergeCell ref="B35:C35"/>
    <mergeCell ref="B46:C46"/>
    <mergeCell ref="D46:E46"/>
    <mergeCell ref="D57:E57"/>
    <mergeCell ref="B57:C57"/>
    <mergeCell ref="B68:C68"/>
    <mergeCell ref="D68:E68"/>
    <mergeCell ref="D79:E79"/>
    <mergeCell ref="B79:C79"/>
    <mergeCell ref="B90:C90"/>
    <mergeCell ref="D90:E90"/>
    <mergeCell ref="D101:E101"/>
    <mergeCell ref="B101:C101"/>
    <mergeCell ref="B112:C112"/>
    <mergeCell ref="B123:C123"/>
    <mergeCell ref="D112:E112"/>
    <mergeCell ref="D123:E123"/>
    <mergeCell ref="D156:E156"/>
    <mergeCell ref="B156:C156"/>
    <mergeCell ref="D134:E134"/>
    <mergeCell ref="B134:C134"/>
    <mergeCell ref="B145:C145"/>
    <mergeCell ref="D145:E145"/>
  </mergeCells>
  <printOptions/>
  <pageMargins left="0.5" right="0.5" top="1.16" bottom="1" header="0.5" footer="0.5"/>
  <pageSetup orientation="portrait" r:id="rId1"/>
  <headerFooter alignWithMargins="0">
    <oddHeader>&amp;C&amp;"Arial,Bold"&amp;14WolfTrax&amp;"Arial,Regular"&amp;10
&amp;"Arial,Bold"&amp;12Parent Contact Info - &amp;D</oddHeader>
  </headerFooter>
  <rowBreaks count="3" manualBreakCount="3">
    <brk id="44" max="255" man="1"/>
    <brk id="88" max="255" man="1"/>
    <brk id="132" max="255" man="1"/>
  </rowBreaks>
</worksheet>
</file>

<file path=xl/worksheets/sheet20.xml><?xml version="1.0" encoding="utf-8"?>
<worksheet xmlns="http://schemas.openxmlformats.org/spreadsheetml/2006/main" xmlns:r="http://schemas.openxmlformats.org/officeDocument/2006/relationships">
  <sheetPr>
    <pageSetUpPr fitToPage="1"/>
  </sheetPr>
  <dimension ref="A1:O107"/>
  <sheetViews>
    <sheetView showGridLines="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9.140625" defaultRowHeight="12.75"/>
  <cols>
    <col min="1" max="1" width="31.140625" style="0" customWidth="1"/>
    <col min="2" max="2" width="3.8515625" style="0" customWidth="1"/>
    <col min="3" max="3" width="6.421875" style="0" customWidth="1"/>
    <col min="4" max="4" width="2.7109375" style="0" customWidth="1"/>
    <col min="5" max="5" width="2.57421875" style="37" customWidth="1"/>
    <col min="6" max="6" width="29.140625" style="0" customWidth="1"/>
    <col min="7" max="7" width="3.421875" style="0" customWidth="1"/>
    <col min="8" max="8" width="6.421875" style="0" customWidth="1"/>
    <col min="9" max="9" width="2.57421875" style="0" customWidth="1"/>
    <col min="10" max="10" width="28.57421875" style="0" customWidth="1"/>
    <col min="11" max="11" width="3.421875" style="0" customWidth="1"/>
    <col min="12" max="12" width="6.421875" style="0" customWidth="1"/>
    <col min="13" max="13" width="2.57421875" style="0" customWidth="1"/>
    <col min="14" max="14" width="28.57421875" style="0" customWidth="1"/>
    <col min="15" max="15" width="3.421875" style="0" customWidth="1"/>
  </cols>
  <sheetData>
    <row r="1" spans="1:15" ht="20.25">
      <c r="A1" s="49" t="str">
        <f ca="1">RIGHT(CELL("filename",A1),SUM(LEN(CELL("filename",A1))-SEARCH("]",CELL("filename",A1),1)))</f>
        <v>Scout 12</v>
      </c>
      <c r="D1" s="228" t="s">
        <v>250</v>
      </c>
      <c r="E1" s="228"/>
      <c r="F1" s="228"/>
      <c r="G1" s="228"/>
      <c r="I1" s="228" t="s">
        <v>251</v>
      </c>
      <c r="J1" s="228"/>
      <c r="K1" s="228"/>
      <c r="M1" s="228" t="s">
        <v>251</v>
      </c>
      <c r="N1" s="228"/>
      <c r="O1" s="228"/>
    </row>
    <row r="2" spans="4:15" ht="7.5" customHeight="1">
      <c r="D2" s="228"/>
      <c r="E2" s="228"/>
      <c r="F2" s="228"/>
      <c r="G2" s="228"/>
      <c r="I2" s="228"/>
      <c r="J2" s="228"/>
      <c r="K2" s="228"/>
      <c r="M2" s="228"/>
      <c r="N2" s="228"/>
      <c r="O2" s="228"/>
    </row>
    <row r="3" spans="1:14" ht="12.75">
      <c r="A3" s="2" t="s">
        <v>320</v>
      </c>
      <c r="D3" s="229" t="str">
        <f>Achievements!$B5</f>
        <v>1. Feats of Skill</v>
      </c>
      <c r="E3" s="229"/>
      <c r="F3" s="229"/>
      <c r="G3" s="229"/>
      <c r="I3" s="2" t="str">
        <f>Electives!B9</f>
        <v>1. It's a Secret</v>
      </c>
      <c r="J3" s="2"/>
      <c r="M3" s="2" t="str">
        <f>Electives!B101</f>
        <v>14. Pets</v>
      </c>
      <c r="N3" s="39"/>
    </row>
    <row r="4" spans="1:15" ht="12.75">
      <c r="A4" s="50" t="s">
        <v>252</v>
      </c>
      <c r="B4" s="61" t="str">
        <f>IF(COUNTIF(B11:B22,"C")=12,"C",IF(COUNTIF(B11:B22,"P")&gt;0,"P",IF(COUNTIF(B11:B22,"C")&gt;0,"P"," ")))</f>
        <v> </v>
      </c>
      <c r="D4" s="227" t="s">
        <v>317</v>
      </c>
      <c r="E4" s="41" t="str">
        <f>Achievements!$B6</f>
        <v>a.</v>
      </c>
      <c r="F4" s="9" t="str">
        <f>Achievements!$C6</f>
        <v>Play catch</v>
      </c>
      <c r="G4" s="42" t="str">
        <f>IF(Achievements!P6="A","A"," ")</f>
        <v> </v>
      </c>
      <c r="I4" s="47" t="str">
        <f>Electives!B10</f>
        <v>a.</v>
      </c>
      <c r="J4" s="47" t="str">
        <f>Electives!C10</f>
        <v>Use a secret code</v>
      </c>
      <c r="K4" s="41" t="str">
        <f>IF(Electives!P10="E","E"," ")</f>
        <v> </v>
      </c>
      <c r="M4" s="47" t="str">
        <f>Electives!B102</f>
        <v>a.</v>
      </c>
      <c r="N4" s="47" t="str">
        <f>Electives!C102</f>
        <v>Take care of a pet</v>
      </c>
      <c r="O4" s="41" t="str">
        <f>IF(Electives!P102="E","E"," ")</f>
        <v> </v>
      </c>
    </row>
    <row r="5" spans="1:15" ht="12.75">
      <c r="A5" s="51" t="s">
        <v>253</v>
      </c>
      <c r="B5" s="61" t="str">
        <f>IF(Electives!P6&gt;0,Electives!P6," ")</f>
        <v> </v>
      </c>
      <c r="D5" s="227"/>
      <c r="E5" s="41" t="str">
        <f>Achievements!$B7</f>
        <v>b.</v>
      </c>
      <c r="F5" s="9" t="str">
        <f>Achievements!$C7</f>
        <v>Walk a line</v>
      </c>
      <c r="G5" s="42" t="str">
        <f>IF(Achievements!P7="A","A"," ")</f>
        <v> </v>
      </c>
      <c r="I5" s="47" t="str">
        <f>Electives!B11</f>
        <v>b.</v>
      </c>
      <c r="J5" s="47" t="str">
        <f>Electives!C11</f>
        <v>Write in invisible ink</v>
      </c>
      <c r="K5" s="41" t="str">
        <f>IF(Electives!P11="E","E"," ")</f>
        <v> </v>
      </c>
      <c r="M5" s="47" t="str">
        <f>Electives!B103</f>
        <v>b.</v>
      </c>
      <c r="N5" s="47" t="str">
        <f>Electives!C103</f>
        <v>Meet a strange dog</v>
      </c>
      <c r="O5" s="41" t="str">
        <f>IF(Electives!P103="E","E"," ")</f>
        <v> </v>
      </c>
    </row>
    <row r="6" spans="1:15" ht="12.75">
      <c r="A6" s="51" t="s">
        <v>331</v>
      </c>
      <c r="B6" s="61">
        <f>IF(Electives!P6=" ",0,INT(Electives!P6/10))</f>
        <v>0</v>
      </c>
      <c r="D6" s="227"/>
      <c r="E6" s="41" t="str">
        <f>Achievements!$B8</f>
        <v>c.</v>
      </c>
      <c r="F6" s="9" t="str">
        <f>Achievements!$C8</f>
        <v>Front roll</v>
      </c>
      <c r="G6" s="42" t="str">
        <f>IF(Achievements!P8="A","A"," ")</f>
        <v> </v>
      </c>
      <c r="I6" s="47" t="str">
        <f>Electives!B12</f>
        <v>c.</v>
      </c>
      <c r="J6" s="47" t="str">
        <f>Electives!C12</f>
        <v>Sign your name in ASL</v>
      </c>
      <c r="K6" s="41" t="str">
        <f>IF(Electives!P12="E","E"," ")</f>
        <v> </v>
      </c>
      <c r="M6" s="47" t="str">
        <f>Electives!B104</f>
        <v>c.</v>
      </c>
      <c r="N6" s="47" t="str">
        <f>Electives!C104</f>
        <v>Read and report on a pet book</v>
      </c>
      <c r="O6" s="41" t="str">
        <f>IF(Electives!P104="E","E"," ")</f>
        <v> </v>
      </c>
    </row>
    <row r="7" spans="1:15" ht="12.75">
      <c r="A7" s="51" t="s">
        <v>332</v>
      </c>
      <c r="B7" s="62">
        <f>INT(COUNTIF(B11:B22,"C")/3)</f>
        <v>0</v>
      </c>
      <c r="D7" s="227"/>
      <c r="E7" s="41" t="str">
        <f>Achievements!$B9</f>
        <v>d.</v>
      </c>
      <c r="F7" s="9" t="str">
        <f>Achievements!$C9</f>
        <v>Back roll</v>
      </c>
      <c r="G7" s="42" t="str">
        <f>IF(Achievements!P9="A","A"," ")</f>
        <v> </v>
      </c>
      <c r="I7" s="47" t="str">
        <f>Electives!B13</f>
        <v>d.</v>
      </c>
      <c r="J7" s="47" t="str">
        <f>Electives!C13</f>
        <v>Use 12 American Indian sgns</v>
      </c>
      <c r="K7" s="41" t="str">
        <f>IF(Electives!P13="E","E"," ")</f>
        <v> </v>
      </c>
      <c r="M7" s="47" t="str">
        <f>Electives!B105</f>
        <v>d.</v>
      </c>
      <c r="N7" s="47" t="str">
        <f>Electives!C105</f>
        <v>Define rabid and tell what to do</v>
      </c>
      <c r="O7" s="41" t="str">
        <f>IF(Electives!P105="E","E"," ")</f>
        <v> </v>
      </c>
    </row>
    <row r="8" spans="1:15" ht="12.75">
      <c r="A8" s="60"/>
      <c r="B8" s="60"/>
      <c r="D8" s="227"/>
      <c r="E8" s="41" t="str">
        <f>Achievements!$B10</f>
        <v>e.</v>
      </c>
      <c r="F8" s="9" t="str">
        <f>Achievements!$C10</f>
        <v>Falling forward roll</v>
      </c>
      <c r="G8" s="42" t="str">
        <f>IF(Achievements!P10="A","A"," ")</f>
        <v> </v>
      </c>
      <c r="I8" s="2" t="str">
        <f>Electives!B15</f>
        <v>2. Be an Actor</v>
      </c>
      <c r="J8" s="2"/>
      <c r="M8" s="163" t="str">
        <f>Electives!B107</f>
        <v>15. Grow Something</v>
      </c>
      <c r="N8" s="163"/>
      <c r="O8" s="163"/>
    </row>
    <row r="9" spans="1:15" ht="12.75">
      <c r="A9" s="7"/>
      <c r="B9" s="7"/>
      <c r="D9" s="227"/>
      <c r="E9" s="41" t="str">
        <f>Achievements!$B11</f>
        <v>f.</v>
      </c>
      <c r="F9" s="9" t="str">
        <f>Achievements!$C11</f>
        <v>Jump high</v>
      </c>
      <c r="G9" s="42" t="str">
        <f>IF(Achievements!P11="A","A",IF(Achievements!P11="E","E"," "))</f>
        <v> </v>
      </c>
      <c r="I9" s="47" t="str">
        <f>Electives!B16</f>
        <v>a.</v>
      </c>
      <c r="J9" s="47" t="str">
        <f>Electives!C16</f>
        <v>Put on skit w/costumes</v>
      </c>
      <c r="K9" s="41" t="str">
        <f>IF(Electives!P16="E","E"," ")</f>
        <v> </v>
      </c>
      <c r="M9" s="47" t="str">
        <f>Electives!B108</f>
        <v>a.</v>
      </c>
      <c r="N9" s="47" t="str">
        <f>Electives!C108</f>
        <v>Plant and raise box garden</v>
      </c>
      <c r="O9" s="41" t="str">
        <f>IF(Electives!P108="E","E"," ")</f>
        <v> </v>
      </c>
    </row>
    <row r="10" spans="1:15" ht="12.75">
      <c r="A10" s="2" t="s">
        <v>322</v>
      </c>
      <c r="D10" s="227"/>
      <c r="E10" s="41" t="str">
        <f>Achievements!$B12</f>
        <v>g.</v>
      </c>
      <c r="F10" s="9" t="str">
        <f>Achievements!$C12</f>
        <v>Elephant walk, etc.</v>
      </c>
      <c r="G10" s="42" t="str">
        <f>IF(Achievements!P12="A","A",IF(Achievements!P12="E","E"," "))</f>
        <v> </v>
      </c>
      <c r="I10" s="47" t="str">
        <f>Electives!B17</f>
        <v>b.</v>
      </c>
      <c r="J10" s="47" t="str">
        <f>Electives!C17</f>
        <v>Make scenery for a skit</v>
      </c>
      <c r="K10" s="41" t="str">
        <f>IF(Electives!P17="E","E"," ")</f>
        <v> </v>
      </c>
      <c r="M10" s="47" t="str">
        <f>Electives!B109</f>
        <v>b.</v>
      </c>
      <c r="N10" s="47" t="str">
        <f>Electives!C109</f>
        <v>Plant and raise flower bed</v>
      </c>
      <c r="O10" s="41" t="str">
        <f>IF(Electives!P109="E","E"," ")</f>
        <v> </v>
      </c>
    </row>
    <row r="11" spans="1:15" ht="12.75">
      <c r="A11" s="52" t="s">
        <v>254</v>
      </c>
      <c r="B11" s="63" t="str">
        <f>Achievements!P18</f>
        <v> </v>
      </c>
      <c r="D11" s="227"/>
      <c r="E11" s="41" t="str">
        <f>Achievements!$B13</f>
        <v>h.</v>
      </c>
      <c r="F11" s="9" t="str">
        <f>Achievements!$C13</f>
        <v>Swim 25 feet</v>
      </c>
      <c r="G11" s="42" t="str">
        <f>IF(Achievements!P13="A","A",IF(Achievements!P13="E","E"," "))</f>
        <v> </v>
      </c>
      <c r="I11" s="47" t="str">
        <f>Electives!B18</f>
        <v>c.</v>
      </c>
      <c r="J11" s="47" t="str">
        <f>Electives!C18</f>
        <v>Make sound effects for a skit</v>
      </c>
      <c r="K11" s="41" t="str">
        <f>IF(Electives!P18="E","E"," ")</f>
        <v> </v>
      </c>
      <c r="M11" s="47" t="str">
        <f>Electives!B110</f>
        <v>c.</v>
      </c>
      <c r="N11" s="47" t="str">
        <f>Electives!C110</f>
        <v>Grow a plant indoors</v>
      </c>
      <c r="O11" s="41" t="str">
        <f>IF(Electives!P110="E","E"," ")</f>
        <v> </v>
      </c>
    </row>
    <row r="12" spans="1:15" ht="12.75">
      <c r="A12" s="53" t="s">
        <v>255</v>
      </c>
      <c r="B12" s="63" t="str">
        <f>Achievements!P27</f>
        <v> </v>
      </c>
      <c r="D12" s="227"/>
      <c r="E12" s="41" t="str">
        <f>Achievements!$B14</f>
        <v>i.</v>
      </c>
      <c r="F12" s="9" t="str">
        <f>Achievements!$C14</f>
        <v>Tread water</v>
      </c>
      <c r="G12" s="42" t="str">
        <f>IF(Achievements!P14="A","A",IF(Achievements!P14="E","E"," "))</f>
        <v> </v>
      </c>
      <c r="I12" s="47" t="str">
        <f>Electives!B19</f>
        <v>d.</v>
      </c>
      <c r="J12" s="47" t="str">
        <f>Electives!C19</f>
        <v>Be the announcer for a skit</v>
      </c>
      <c r="K12" s="41" t="str">
        <f>IF(Electives!P19="E","E"," ")</f>
        <v> </v>
      </c>
      <c r="M12" s="47" t="str">
        <f>Electives!B111</f>
        <v>d.</v>
      </c>
      <c r="N12" s="47" t="str">
        <f>Electives!C111</f>
        <v>Plant &amp; raise vegetables</v>
      </c>
      <c r="O12" s="41" t="str">
        <f>IF(Electives!P111="E","E"," ")</f>
        <v> </v>
      </c>
    </row>
    <row r="13" spans="1:15" ht="12.75">
      <c r="A13" s="53" t="s">
        <v>256</v>
      </c>
      <c r="B13" s="63" t="str">
        <f>Achievements!P32</f>
        <v> </v>
      </c>
      <c r="D13" s="227"/>
      <c r="E13" s="41" t="str">
        <f>Achievements!$B15</f>
        <v>j.</v>
      </c>
      <c r="F13" s="9" t="str">
        <f>Achievements!$C15</f>
        <v>Basketball passes</v>
      </c>
      <c r="G13" s="42" t="str">
        <f>IF(Achievements!P15="A","A",IF(Achievements!P15="E","E"," "))</f>
        <v> </v>
      </c>
      <c r="I13" s="47" t="str">
        <f>Electives!B20</f>
        <v>e.</v>
      </c>
      <c r="J13" s="47" t="str">
        <f>Electives!C20</f>
        <v>Make paper sack mask for skit</v>
      </c>
      <c r="K13" s="41" t="str">
        <f>IF(Electives!P20="E","E"," ")</f>
        <v> </v>
      </c>
      <c r="M13" s="47" t="str">
        <f>Electives!B112</f>
        <v>e.</v>
      </c>
      <c r="N13" s="47" t="str">
        <f>Electives!C112</f>
        <v>Visit botanical garden in area</v>
      </c>
      <c r="O13" s="41" t="str">
        <f>IF(Electives!P112="E","E"," ")</f>
        <v> </v>
      </c>
    </row>
    <row r="14" spans="1:15" ht="12.75">
      <c r="A14" s="53" t="s">
        <v>263</v>
      </c>
      <c r="B14" s="63" t="str">
        <f>Achievements!P40</f>
        <v> </v>
      </c>
      <c r="D14" s="227"/>
      <c r="E14" s="41" t="str">
        <f>Achievements!$B16</f>
        <v>k.</v>
      </c>
      <c r="F14" s="9" t="str">
        <f>Achievements!$C16</f>
        <v>Frog stand</v>
      </c>
      <c r="G14" s="42" t="str">
        <f>IF(Achievements!P16="A","A",IF(Achievements!P16="E","E"," "))</f>
        <v> </v>
      </c>
      <c r="I14" s="2" t="str">
        <f>Electives!B22</f>
        <v>3. Make it Yourself</v>
      </c>
      <c r="J14" s="2"/>
      <c r="M14" s="163" t="str">
        <f>Electives!B114</f>
        <v>16. Family Alert</v>
      </c>
      <c r="N14" s="163"/>
      <c r="O14" s="163"/>
    </row>
    <row r="15" spans="1:15" ht="12.75">
      <c r="A15" s="53" t="s">
        <v>264</v>
      </c>
      <c r="B15" s="63" t="str">
        <f>Achievements!P47</f>
        <v> </v>
      </c>
      <c r="D15" s="227"/>
      <c r="E15" s="41" t="str">
        <f>Achievements!$B17</f>
        <v>l.</v>
      </c>
      <c r="F15" s="9" t="str">
        <f>Achievements!$C17</f>
        <v>Run or Jog 5 min</v>
      </c>
      <c r="G15" s="42" t="str">
        <f>IF(Achievements!P17="A","A",IF(Achievements!P17="E","E"," "))</f>
        <v> </v>
      </c>
      <c r="I15" s="47" t="str">
        <f>Electives!B23</f>
        <v>a.</v>
      </c>
      <c r="J15" s="47" t="str">
        <f>Electives!C23</f>
        <v>Make something useful</v>
      </c>
      <c r="K15" s="41" t="str">
        <f>IF(Electives!P23="E","E"," ")</f>
        <v> </v>
      </c>
      <c r="M15" s="47" t="str">
        <f>Electives!B115</f>
        <v>a.</v>
      </c>
      <c r="N15" s="47" t="str">
        <f>Electives!C115</f>
        <v>Family talk about emergencies</v>
      </c>
      <c r="O15" s="41" t="str">
        <f>IF(Electives!P115="E","E"," ")</f>
        <v> </v>
      </c>
    </row>
    <row r="16" spans="1:15" ht="12.75">
      <c r="A16" s="53" t="s">
        <v>257</v>
      </c>
      <c r="B16" s="63" t="str">
        <f>Achievements!P54</f>
        <v> </v>
      </c>
      <c r="D16" s="233" t="str">
        <f>Achievements!$B19</f>
        <v>2. Your Flag</v>
      </c>
      <c r="E16" s="233"/>
      <c r="F16" s="233"/>
      <c r="G16" s="233"/>
      <c r="I16" s="47" t="str">
        <f>Electives!B24</f>
        <v>b.</v>
      </c>
      <c r="J16" s="47" t="str">
        <f>Electives!C24</f>
        <v>Stretch your hand</v>
      </c>
      <c r="K16" s="41" t="str">
        <f>IF(Electives!P24="E","E"," ")</f>
        <v> </v>
      </c>
      <c r="M16" s="47" t="str">
        <f>Electives!B116</f>
        <v>b.</v>
      </c>
      <c r="N16" s="47" t="str">
        <f>Electives!C116</f>
        <v>Safe water - purify water</v>
      </c>
      <c r="O16" s="41" t="str">
        <f>IF(Electives!P116="E","E"," ")</f>
        <v> </v>
      </c>
    </row>
    <row r="17" spans="1:15" ht="12.75">
      <c r="A17" s="53" t="s">
        <v>258</v>
      </c>
      <c r="B17" s="63" t="str">
        <f>Achievements!P64</f>
        <v> </v>
      </c>
      <c r="D17" s="227" t="s">
        <v>316</v>
      </c>
      <c r="E17" s="41" t="str">
        <f>Achievements!$B20</f>
        <v>a.</v>
      </c>
      <c r="F17" s="9" t="str">
        <f>Achievements!$C20</f>
        <v>Pledge of allegiance</v>
      </c>
      <c r="G17" s="42" t="str">
        <f>IF(Achievements!P20="A","A"," ")</f>
        <v> </v>
      </c>
      <c r="I17" s="47" t="str">
        <f>Electives!B25</f>
        <v>c.</v>
      </c>
      <c r="J17" s="47" t="str">
        <f>Electives!C25</f>
        <v>Make a bench fork</v>
      </c>
      <c r="K17" s="41" t="str">
        <f>IF(Electives!P25="E","E"," ")</f>
        <v> </v>
      </c>
      <c r="M17" s="48" t="str">
        <f>Electives!B117</f>
        <v>c.</v>
      </c>
      <c r="N17" s="48" t="str">
        <f>Electives!C117</f>
        <v>First aid supplies &amp; kit</v>
      </c>
      <c r="O17" s="41" t="str">
        <f>IF(Electives!P117="E","E"," ")</f>
        <v> </v>
      </c>
    </row>
    <row r="18" spans="1:15" ht="12.75">
      <c r="A18" s="53" t="s">
        <v>259</v>
      </c>
      <c r="B18" s="63" t="str">
        <f>Achievements!P71</f>
        <v> </v>
      </c>
      <c r="D18" s="227"/>
      <c r="E18" s="41" t="str">
        <f>Achievements!$B21</f>
        <v>b.</v>
      </c>
      <c r="F18" s="9" t="str">
        <f>Achievements!$C21</f>
        <v>Lead flag ceremony</v>
      </c>
      <c r="G18" s="42" t="str">
        <f>IF(Achievements!P21="A","A"," ")</f>
        <v> </v>
      </c>
      <c r="I18" s="47" t="str">
        <f>Electives!B26</f>
        <v>d.</v>
      </c>
      <c r="J18" s="47" t="str">
        <f>Electives!C26</f>
        <v>Make a door stop</v>
      </c>
      <c r="K18" s="41" t="str">
        <f>IF(Electives!P26="E","E"," ")</f>
        <v> </v>
      </c>
      <c r="M18" s="163" t="str">
        <f>Electives!B119</f>
        <v>17. Tie It Right</v>
      </c>
      <c r="N18" s="163"/>
      <c r="O18" s="163"/>
    </row>
    <row r="19" spans="1:15" ht="12.75">
      <c r="A19" s="53" t="s">
        <v>265</v>
      </c>
      <c r="B19" s="63" t="str">
        <f>Achievements!P80</f>
        <v> </v>
      </c>
      <c r="D19" s="227"/>
      <c r="E19" s="41" t="str">
        <f>Achievements!$B22</f>
        <v>c.</v>
      </c>
      <c r="F19" s="9" t="str">
        <f>Achievements!$C22</f>
        <v>Respect and care for flag</v>
      </c>
      <c r="G19" s="42" t="str">
        <f>IF(Achievements!P22="A","A"," ")</f>
        <v> </v>
      </c>
      <c r="I19" s="47" t="str">
        <f>Electives!B27</f>
        <v>e.</v>
      </c>
      <c r="J19" s="47" t="str">
        <f>Electives!C27</f>
        <v>Make something else</v>
      </c>
      <c r="K19" s="41" t="str">
        <f>IF(Electives!P27="E","E"," ")</f>
        <v> </v>
      </c>
      <c r="M19" s="47" t="str">
        <f>Electives!B120</f>
        <v>a.</v>
      </c>
      <c r="N19" s="47" t="str">
        <f>Electives!C120</f>
        <v>Overhand knot &amp; square knot</v>
      </c>
      <c r="O19" s="41" t="str">
        <f>IF(Electives!P120="E","E"," ")</f>
        <v> </v>
      </c>
    </row>
    <row r="20" spans="1:15" ht="12.75">
      <c r="A20" s="53" t="s">
        <v>260</v>
      </c>
      <c r="B20" s="63" t="str">
        <f>Achievements!P91</f>
        <v> </v>
      </c>
      <c r="D20" s="227"/>
      <c r="E20" s="41" t="str">
        <f>Achievements!$B23</f>
        <v>d.</v>
      </c>
      <c r="F20" s="9" t="str">
        <f>Achievements!$C23</f>
        <v>State Flag</v>
      </c>
      <c r="G20" s="42" t="str">
        <f>IF(Achievements!P23="A","A"," ")</f>
        <v> </v>
      </c>
      <c r="I20" s="2" t="str">
        <f>Electives!B29</f>
        <v>4. Play a Game</v>
      </c>
      <c r="J20" s="2"/>
      <c r="M20" s="47" t="str">
        <f>Electives!B121</f>
        <v>b.</v>
      </c>
      <c r="N20" s="47" t="str">
        <f>Electives!C121</f>
        <v>Tie shoelaces</v>
      </c>
      <c r="O20" s="41" t="str">
        <f>IF(Electives!P121="E","E"," ")</f>
        <v> </v>
      </c>
    </row>
    <row r="21" spans="1:15" ht="12.75">
      <c r="A21" s="53" t="s">
        <v>261</v>
      </c>
      <c r="B21" s="63" t="str">
        <f>Achievements!P99</f>
        <v> </v>
      </c>
      <c r="D21" s="227"/>
      <c r="E21" s="41" t="str">
        <f>Achievements!$B24</f>
        <v>e.</v>
      </c>
      <c r="F21" s="9" t="str">
        <f>Achievements!$C24</f>
        <v>Raise flag</v>
      </c>
      <c r="G21" s="42" t="str">
        <f>IF(Achievements!P24="A","A"," ")</f>
        <v> </v>
      </c>
      <c r="I21" s="47" t="str">
        <f>Electives!B30</f>
        <v>a.</v>
      </c>
      <c r="J21" s="47" t="str">
        <f>Electives!C30</f>
        <v>Play pie-tin washer toss</v>
      </c>
      <c r="K21" s="41" t="str">
        <f>IF(Electives!P30="E","E"," ")</f>
        <v> </v>
      </c>
      <c r="M21" s="47" t="str">
        <f>Electives!B122</f>
        <v>c.</v>
      </c>
      <c r="N21" s="47" t="str">
        <f>Electives!C122</f>
        <v>Wrap and tie a package</v>
      </c>
      <c r="O21" s="41" t="str">
        <f>IF(Electives!P122="E","E"," ")</f>
        <v> </v>
      </c>
    </row>
    <row r="22" spans="1:15" ht="12.75">
      <c r="A22" s="53" t="s">
        <v>262</v>
      </c>
      <c r="B22" s="64" t="str">
        <f>Achievements!P114</f>
        <v> </v>
      </c>
      <c r="D22" s="227"/>
      <c r="E22" s="41" t="str">
        <f>Achievements!$B25</f>
        <v>f.</v>
      </c>
      <c r="F22" s="9" t="str">
        <f>Achievements!$C25</f>
        <v>Outdoor flag ceremony</v>
      </c>
      <c r="G22" s="42" t="str">
        <f>IF(Achievements!P25="A","A"," ")</f>
        <v> </v>
      </c>
      <c r="I22" s="47" t="str">
        <f>Electives!B31</f>
        <v>b.</v>
      </c>
      <c r="J22" s="47" t="str">
        <f>Electives!C31</f>
        <v>Play marble sharpshooter</v>
      </c>
      <c r="K22" s="41" t="str">
        <f>IF(Electives!P31="E","E"," ")</f>
        <v> </v>
      </c>
      <c r="M22" s="47" t="str">
        <f>Electives!B123</f>
        <v>d.</v>
      </c>
      <c r="N22" s="47" t="str">
        <f>Electives!C123</f>
        <v>Tie a stack of newspapers</v>
      </c>
      <c r="O22" s="41" t="str">
        <f>IF(Electives!P123="E","E"," ")</f>
        <v> </v>
      </c>
    </row>
    <row r="23" spans="1:15" ht="12.75">
      <c r="A23" s="54" t="s">
        <v>330</v>
      </c>
      <c r="B23" s="63" t="str">
        <f>IF(Electives!P8&gt;0,Electives!P8," ")</f>
        <v> </v>
      </c>
      <c r="D23" s="227"/>
      <c r="E23" s="41" t="str">
        <f>Achievements!$B26</f>
        <v>g.</v>
      </c>
      <c r="F23" s="9" t="str">
        <f>Achievements!$C26</f>
        <v>Fold US Flag</v>
      </c>
      <c r="G23" s="42" t="str">
        <f>IF(Achievements!P26="A","A"," ")</f>
        <v> </v>
      </c>
      <c r="I23" s="47" t="str">
        <f>Electives!B32</f>
        <v>c.</v>
      </c>
      <c r="J23" s="47" t="str">
        <f>Electives!C32</f>
        <v>Play ring toss</v>
      </c>
      <c r="K23" s="41" t="str">
        <f>IF(Electives!P32="E","E"," ")</f>
        <v> </v>
      </c>
      <c r="M23" s="47" t="str">
        <f>Electives!B124</f>
        <v>e.</v>
      </c>
      <c r="N23" s="47" t="str">
        <f>Electives!C124</f>
        <v>Tie two cords with overhand</v>
      </c>
      <c r="O23" s="41" t="str">
        <f>IF(Electives!P124="E","E"," ")</f>
        <v> </v>
      </c>
    </row>
    <row r="24" spans="4:15" ht="12.75">
      <c r="D24" s="44" t="str">
        <f>Achievements!$B28</f>
        <v>3. Keep Your Body Healthy</v>
      </c>
      <c r="E24" s="44"/>
      <c r="F24" s="44"/>
      <c r="G24" s="44"/>
      <c r="I24" s="47" t="str">
        <f>Electives!B33</f>
        <v>d.</v>
      </c>
      <c r="J24" s="47" t="str">
        <f>Electives!C33</f>
        <v>Play beanbag toss</v>
      </c>
      <c r="K24" s="41" t="str">
        <f>IF(Electives!P33="E","E"," ")</f>
        <v> </v>
      </c>
      <c r="M24" s="47" t="str">
        <f>Electives!B125</f>
        <v>f.</v>
      </c>
      <c r="N24" s="47" t="str">
        <f>Electives!C125</f>
        <v>Tie a necktie</v>
      </c>
      <c r="O24" s="41" t="str">
        <f>IF(Electives!P125="E","E"," ")</f>
        <v> </v>
      </c>
    </row>
    <row r="25" spans="4:15" ht="12.75" customHeight="1">
      <c r="D25" s="224" t="s">
        <v>316</v>
      </c>
      <c r="E25" s="41" t="str">
        <f>Achievements!$B29</f>
        <v>a.</v>
      </c>
      <c r="F25" s="9" t="str">
        <f>Achievements!$C29</f>
        <v>Track health habits</v>
      </c>
      <c r="G25" s="42" t="str">
        <f>IF(Achievements!P29="A","A"," ")</f>
        <v> </v>
      </c>
      <c r="I25" s="47" t="str">
        <f>Electives!B34</f>
        <v>e.</v>
      </c>
      <c r="J25" s="47" t="str">
        <f>Electives!C34</f>
        <v>Play a game of marbles</v>
      </c>
      <c r="K25" s="41" t="str">
        <f>IF(Electives!P34="E","E"," ")</f>
        <v> </v>
      </c>
      <c r="M25" s="47" t="str">
        <f>Electives!B126</f>
        <v>g.</v>
      </c>
      <c r="N25" s="47" t="str">
        <f>Electives!C126</f>
        <v>Wrap ends of a rope with tape</v>
      </c>
      <c r="O25" s="41" t="str">
        <f>IF(Electives!P126="E","E"," ")</f>
        <v> </v>
      </c>
    </row>
    <row r="26" spans="1:15" ht="12.75" customHeight="1">
      <c r="A26" s="57" t="s">
        <v>321</v>
      </c>
      <c r="B26" s="4"/>
      <c r="D26" s="225"/>
      <c r="E26" s="41" t="str">
        <f>Achievements!$B30</f>
        <v>b.</v>
      </c>
      <c r="F26" s="9" t="str">
        <f>Achievements!$C30</f>
        <v>Stop spread of colds</v>
      </c>
      <c r="G26" s="42" t="str">
        <f>IF(Achievements!P30="A","A"," ")</f>
        <v> </v>
      </c>
      <c r="I26" s="47" t="str">
        <f>Electives!B35</f>
        <v>f.</v>
      </c>
      <c r="J26" s="47" t="str">
        <f>Electives!C35</f>
        <v>Play large group game</v>
      </c>
      <c r="K26" s="41" t="str">
        <f>IF(Electives!P35="E","E"," ")</f>
        <v> </v>
      </c>
      <c r="M26" s="11" t="str">
        <f>Electives!B128</f>
        <v>18. Outdoor Adventure</v>
      </c>
      <c r="N26" s="11"/>
      <c r="O26" s="11"/>
    </row>
    <row r="27" spans="1:15" ht="12.75">
      <c r="A27" s="55" t="str">
        <f>Electives!B9</f>
        <v>1. It's a Secret</v>
      </c>
      <c r="B27" s="41" t="str">
        <f>IF(Electives!P14&gt;0,Electives!P14," ")</f>
        <v> </v>
      </c>
      <c r="D27" s="226"/>
      <c r="E27" s="41" t="str">
        <f>Achievements!$B31</f>
        <v>c.</v>
      </c>
      <c r="F27" s="9" t="str">
        <f>Achievements!$C31</f>
        <v>Cut on your finger</v>
      </c>
      <c r="G27" s="42" t="str">
        <f>IF(Achievements!P31="A","A"," ")</f>
        <v> </v>
      </c>
      <c r="I27" s="2" t="str">
        <f>Electives!B37</f>
        <v>5. Spare Time Fun</v>
      </c>
      <c r="J27" s="39"/>
      <c r="M27" s="47" t="str">
        <f>Electives!B129</f>
        <v>a.</v>
      </c>
      <c r="N27" s="47" t="str">
        <f>Electives!C129</f>
        <v>Plan &amp; hold family or den picnic</v>
      </c>
      <c r="O27" s="41" t="str">
        <f>IF(Electives!P129="E","E"," ")</f>
        <v> </v>
      </c>
    </row>
    <row r="28" spans="1:15" ht="12.75">
      <c r="A28" s="8" t="str">
        <f>Electives!B15</f>
        <v>2. Be an Actor</v>
      </c>
      <c r="B28" s="41" t="str">
        <f>IF(Electives!P21&gt;0,Electives!P21," ")</f>
        <v> </v>
      </c>
      <c r="D28" s="44" t="str">
        <f>Achievements!$B33</f>
        <v>4. Know Your Home and Community</v>
      </c>
      <c r="E28" s="44"/>
      <c r="F28" s="44"/>
      <c r="G28" s="44"/>
      <c r="I28" s="47" t="str">
        <f>Electives!B38</f>
        <v>a.</v>
      </c>
      <c r="J28" s="47" t="str">
        <f>Electives!C38</f>
        <v>Kite flying safety rules</v>
      </c>
      <c r="K28" s="41" t="str">
        <f>IF(Electives!P38="E","E"," ")</f>
        <v> </v>
      </c>
      <c r="M28" s="47" t="str">
        <f>Electives!B130</f>
        <v>b.</v>
      </c>
      <c r="N28" s="47" t="str">
        <f>Electives!C130</f>
        <v>Plan &amp; run family or den outing</v>
      </c>
      <c r="O28" s="41" t="str">
        <f>IF(Electives!P130="E","E"," ")</f>
        <v> </v>
      </c>
    </row>
    <row r="29" spans="1:15" ht="12.75" customHeight="1">
      <c r="A29" s="8" t="str">
        <f>Electives!B22</f>
        <v>3. Make it Yourself</v>
      </c>
      <c r="B29" s="65" t="str">
        <f>IF(Electives!P28&gt;0,Electives!P28," ")</f>
        <v> </v>
      </c>
      <c r="D29" s="224" t="s">
        <v>316</v>
      </c>
      <c r="E29" s="42" t="str">
        <f>Achievements!$B34</f>
        <v>a.</v>
      </c>
      <c r="F29" s="43" t="str">
        <f>Achievements!$C34</f>
        <v>Emergency Numbers</v>
      </c>
      <c r="G29" s="42" t="str">
        <f>IF(Achievements!P34="A","A"," ")</f>
        <v> </v>
      </c>
      <c r="I29" s="47" t="str">
        <f>Electives!B39</f>
        <v>b.</v>
      </c>
      <c r="J29" s="47" t="str">
        <f>Electives!C39</f>
        <v>Make &amp; fly a paper bag kite</v>
      </c>
      <c r="K29" s="41" t="str">
        <f>IF(Electives!P39="E","E"," ")</f>
        <v> </v>
      </c>
      <c r="M29" s="47" t="str">
        <f>Electives!B131</f>
        <v>c.</v>
      </c>
      <c r="N29" s="47" t="str">
        <f>Electives!C131</f>
        <v>Play &amp; lay a treasure hunt</v>
      </c>
      <c r="O29" s="41" t="str">
        <f>IF(Electives!P131="E","E"," ")</f>
        <v> </v>
      </c>
    </row>
    <row r="30" spans="1:15" ht="12.75" customHeight="1">
      <c r="A30" s="8" t="str">
        <f>Electives!B29</f>
        <v>4. Play a Game</v>
      </c>
      <c r="B30" s="41" t="str">
        <f>IF(Electives!P36&gt;0,Electives!P36," ")</f>
        <v> </v>
      </c>
      <c r="D30" s="225"/>
      <c r="E30" s="41" t="str">
        <f>Achievements!$B35</f>
        <v>b.</v>
      </c>
      <c r="F30" s="9" t="str">
        <f>Achievements!$C35</f>
        <v>Stranger at door</v>
      </c>
      <c r="G30" s="42" t="str">
        <f>IF(Achievements!P35="A","A"," ")</f>
        <v> </v>
      </c>
      <c r="I30" s="47" t="str">
        <f>Electives!B40</f>
        <v>c.</v>
      </c>
      <c r="J30" s="47" t="str">
        <f>Electives!C40</f>
        <v>Make &amp; fly a two-stick kite</v>
      </c>
      <c r="K30" s="41" t="str">
        <f>IF(Electives!P40="E","E"," ")</f>
        <v> </v>
      </c>
      <c r="M30" s="47" t="str">
        <f>Electives!B132</f>
        <v>d.</v>
      </c>
      <c r="N30" s="47" t="str">
        <f>Electives!C132</f>
        <v>Plan &amp; lay out obstacle race</v>
      </c>
      <c r="O30" s="41" t="str">
        <f>IF(Electives!P132="E","E"," ")</f>
        <v> </v>
      </c>
    </row>
    <row r="31" spans="1:15" ht="12.75">
      <c r="A31" s="8" t="str">
        <f>Electives!B37</f>
        <v>5. Spare Time Fun</v>
      </c>
      <c r="B31" s="41" t="str">
        <f>IF(Electives!P47&gt;0,Electives!P47," ")</f>
        <v> </v>
      </c>
      <c r="D31" s="225"/>
      <c r="E31" s="41" t="str">
        <f>Achievements!$B36</f>
        <v>c.</v>
      </c>
      <c r="F31" s="9" t="str">
        <f>Achievements!$C36</f>
        <v>Phone etiquette</v>
      </c>
      <c r="G31" s="42" t="str">
        <f>IF(Achievements!P36="A","A"," ")</f>
        <v> </v>
      </c>
      <c r="I31" s="47" t="str">
        <f>Electives!B41</f>
        <v>d.</v>
      </c>
      <c r="J31" s="47" t="str">
        <f>Electives!C41</f>
        <v>Make &amp; fly a three-stick kite</v>
      </c>
      <c r="K31" s="41" t="str">
        <f>IF(Electives!P41="E","E"," ")</f>
        <v> </v>
      </c>
      <c r="M31" s="47" t="str">
        <f>Electives!B133</f>
        <v>e.</v>
      </c>
      <c r="N31" s="47" t="str">
        <f>Electives!C133</f>
        <v>Plan &amp; lay out adventure trail</v>
      </c>
      <c r="O31" s="41" t="str">
        <f>IF(Electives!P133="E","E"," ")</f>
        <v> </v>
      </c>
    </row>
    <row r="32" spans="1:15" ht="12.75">
      <c r="A32" s="8" t="str">
        <f>Electives!B48</f>
        <v>6. Books, Books, Books</v>
      </c>
      <c r="B32" s="41" t="str">
        <f>IF(Electives!P52&gt;0,Electives!P52," ")</f>
        <v> </v>
      </c>
      <c r="D32" s="225"/>
      <c r="E32" s="41" t="str">
        <f>Achievements!$B37</f>
        <v>d.</v>
      </c>
      <c r="F32" s="9" t="str">
        <f>Achievements!$C37</f>
        <v>Leaving home rules</v>
      </c>
      <c r="G32" s="42" t="str">
        <f>IF(Achievements!P37="A","A"," ")</f>
        <v> </v>
      </c>
      <c r="I32" s="47" t="str">
        <f>Electives!B42</f>
        <v>e.</v>
      </c>
      <c r="J32" s="47" t="str">
        <f>Electives!C42</f>
        <v>Make and use a kite reel</v>
      </c>
      <c r="K32" s="41" t="str">
        <f>IF(Electives!P42="E","E"," ")</f>
        <v> </v>
      </c>
      <c r="M32" s="47" t="str">
        <f>Electives!B134</f>
        <v>f.</v>
      </c>
      <c r="N32" s="47" t="str">
        <f>Electives!C134</f>
        <v>Two summertime pack events</v>
      </c>
      <c r="O32" s="41" t="str">
        <f>IF(Electives!P134="E","E"," ")</f>
        <v> </v>
      </c>
    </row>
    <row r="33" spans="1:15" ht="12.75">
      <c r="A33" s="8" t="str">
        <f>Electives!B53</f>
        <v>7. Foot Power</v>
      </c>
      <c r="B33" s="41" t="str">
        <f>IF(Electives!P57&gt;0,Electives!P57," ")</f>
        <v> </v>
      </c>
      <c r="D33" s="225"/>
      <c r="E33" s="41" t="str">
        <f>Achievements!$B38</f>
        <v>e.</v>
      </c>
      <c r="F33" s="9" t="str">
        <f>Achievements!$C38</f>
        <v>Household jobs and resp.</v>
      </c>
      <c r="G33" s="42" t="str">
        <f>IF(Achievements!P38="A","A"," ")</f>
        <v> </v>
      </c>
      <c r="I33" s="47" t="str">
        <f>Electives!B43</f>
        <v>f.</v>
      </c>
      <c r="J33" s="47" t="str">
        <f>Electives!C43</f>
        <v>Make rubber-band boat</v>
      </c>
      <c r="K33" s="41" t="str">
        <f>IF(Electives!P43="E","E"," ")</f>
        <v> </v>
      </c>
      <c r="M33" s="47" t="str">
        <f>Electives!B135</f>
        <v>g.</v>
      </c>
      <c r="N33" s="47" t="str">
        <f>Electives!C135</f>
        <v>Point out poisonous plants</v>
      </c>
      <c r="O33" s="41" t="str">
        <f>IF(Electives!P135="E","E"," ")</f>
        <v> </v>
      </c>
    </row>
    <row r="34" spans="1:15" ht="12.75">
      <c r="A34" s="8" t="str">
        <f>Electives!B58</f>
        <v>8. Machine Power</v>
      </c>
      <c r="B34" s="41" t="str">
        <f>IF(Electives!P63&gt;0,Electives!P63," ")</f>
        <v> </v>
      </c>
      <c r="D34" s="226"/>
      <c r="E34" s="41" t="str">
        <f>Achievements!$B39</f>
        <v>f.</v>
      </c>
      <c r="F34" s="9" t="str">
        <f>Achievements!$C39</f>
        <v>Visit important place</v>
      </c>
      <c r="G34" s="42" t="str">
        <f>IF(Achievements!P39="A","A"," ")</f>
        <v> </v>
      </c>
      <c r="I34" s="47" t="str">
        <f>Electives!B44</f>
        <v>g.</v>
      </c>
      <c r="J34" s="47" t="str">
        <f>Electives!C44</f>
        <v>Make boat, plane, train, etc.</v>
      </c>
      <c r="K34" s="41" t="str">
        <f>IF(Electives!P44="E","E"," ")</f>
        <v> </v>
      </c>
      <c r="M34" s="11" t="str">
        <f>Electives!B137</f>
        <v>19. Fishing</v>
      </c>
      <c r="N34" s="11"/>
      <c r="O34" s="11"/>
    </row>
    <row r="35" spans="1:15" ht="12.75">
      <c r="A35" s="8" t="str">
        <f>Electives!B64</f>
        <v>9. Let's Have a Party</v>
      </c>
      <c r="B35" s="41" t="str">
        <f>IF(Electives!P68&gt;0,Electives!P68," ")</f>
        <v> </v>
      </c>
      <c r="D35" s="38" t="str">
        <f>Achievements!$B41</f>
        <v>5. Tools for Fixing and Building </v>
      </c>
      <c r="E35" s="38"/>
      <c r="F35" s="38"/>
      <c r="G35" s="38"/>
      <c r="I35" s="47" t="str">
        <f>Electives!B45</f>
        <v>h.</v>
      </c>
      <c r="J35" s="47" t="str">
        <f>Electives!C45</f>
        <v>Make boat, plane, train, etc.</v>
      </c>
      <c r="K35" s="41" t="str">
        <f>IF(Electives!P45="E","E"," ")</f>
        <v> </v>
      </c>
      <c r="M35" s="47" t="str">
        <f>Electives!B138</f>
        <v>a.</v>
      </c>
      <c r="N35" s="47" t="str">
        <f>Electives!C138</f>
        <v>Identify 5 fish</v>
      </c>
      <c r="O35" s="41" t="str">
        <f>IF(Electives!P138="E","E"," ")</f>
        <v> </v>
      </c>
    </row>
    <row r="36" spans="1:15" ht="12.75" customHeight="1">
      <c r="A36" s="8" t="str">
        <f>Electives!B69</f>
        <v>10 American Indian Lore</v>
      </c>
      <c r="B36" s="41" t="str">
        <f>IF(Electives!P76&gt;0,Electives!P76," ")</f>
        <v> </v>
      </c>
      <c r="D36" s="224" t="s">
        <v>316</v>
      </c>
      <c r="E36" s="41" t="str">
        <f>Achievements!$B42</f>
        <v>a.</v>
      </c>
      <c r="F36" s="9" t="str">
        <f>Achievements!$C42</f>
        <v>Name seven tools</v>
      </c>
      <c r="G36" s="41" t="str">
        <f>IF(Achievements!P42="A","A"," ")</f>
        <v> </v>
      </c>
      <c r="I36" s="47" t="str">
        <f>Electives!B46</f>
        <v>i.</v>
      </c>
      <c r="J36" s="47" t="str">
        <f>Electives!C46</f>
        <v>Make boat, plane, train, etc.</v>
      </c>
      <c r="K36" s="41" t="str">
        <f>IF(Electives!P46="E","E"," ")</f>
        <v> </v>
      </c>
      <c r="M36" s="47" t="str">
        <f>Electives!B139</f>
        <v>b.</v>
      </c>
      <c r="N36" s="47" t="str">
        <f>Electives!C139</f>
        <v>Rig a pole with line and hook</v>
      </c>
      <c r="O36" s="41" t="str">
        <f>IF(Electives!P139="E","E"," ")</f>
        <v> </v>
      </c>
    </row>
    <row r="37" spans="1:15" ht="12.75" customHeight="1">
      <c r="A37" s="8" t="str">
        <f>Electives!B77</f>
        <v>11. Sing-Along</v>
      </c>
      <c r="B37" s="41" t="str">
        <f>IF(Electives!P84&gt;0,Electives!P84," ")</f>
        <v> </v>
      </c>
      <c r="D37" s="225"/>
      <c r="E37" s="41" t="str">
        <f>Achievements!$B43</f>
        <v>b.</v>
      </c>
      <c r="F37" s="9" t="str">
        <f>Achievements!$C43</f>
        <v>Use plyers</v>
      </c>
      <c r="G37" s="41" t="str">
        <f>IF(Achievements!P43="A","A"," ")</f>
        <v> </v>
      </c>
      <c r="I37" s="2" t="str">
        <f>Electives!B48</f>
        <v>6. Books, Books, Books</v>
      </c>
      <c r="J37" s="39"/>
      <c r="M37" s="47" t="str">
        <f>Electives!B140</f>
        <v>c.</v>
      </c>
      <c r="N37" s="47" t="str">
        <f>Electives!C140</f>
        <v>Bait your hook &amp; fish</v>
      </c>
      <c r="O37" s="41" t="str">
        <f>IF(Electives!P140="E","E"," ")</f>
        <v> </v>
      </c>
    </row>
    <row r="38" spans="1:15" ht="12.75">
      <c r="A38" s="8" t="str">
        <f>Electives!B85</f>
        <v>12. Be an Artist</v>
      </c>
      <c r="B38" s="41" t="str">
        <f>IF(Electives!P92&gt;0,Electives!P92," ")</f>
        <v> </v>
      </c>
      <c r="D38" s="225"/>
      <c r="E38" s="41" t="str">
        <f>Achievements!$B44</f>
        <v>c.</v>
      </c>
      <c r="F38" s="9" t="str">
        <f>Achievements!$C44</f>
        <v>Screws and screwdrivers</v>
      </c>
      <c r="G38" s="41" t="str">
        <f>IF(Achievements!P44="A","A"," ")</f>
        <v> </v>
      </c>
      <c r="I38" s="47" t="str">
        <f>Electives!B49</f>
        <v>a.</v>
      </c>
      <c r="J38" s="47" t="str">
        <f>Electives!C49</f>
        <v>Visit library. Get library card</v>
      </c>
      <c r="K38" s="41" t="str">
        <f>IF(Electives!P49="E","E"," ")</f>
        <v> </v>
      </c>
      <c r="M38" s="47" t="str">
        <f>Electives!B141</f>
        <v>d.</v>
      </c>
      <c r="N38" s="47" t="str">
        <f>Electives!C141</f>
        <v>Know rules of safe fishing</v>
      </c>
      <c r="O38" s="41" t="str">
        <f>IF(Electives!P141="E","E"," ")</f>
        <v> </v>
      </c>
    </row>
    <row r="39" spans="1:15" ht="12.75">
      <c r="A39" s="8" t="str">
        <f>Electives!B93</f>
        <v>13. Birds</v>
      </c>
      <c r="B39" s="41" t="str">
        <f>IF(Electives!P100&gt;0,Electives!P100," ")</f>
        <v> </v>
      </c>
      <c r="D39" s="225"/>
      <c r="E39" s="41" t="str">
        <f>Achievements!$B45</f>
        <v>d.</v>
      </c>
      <c r="F39" s="9" t="str">
        <f>Achievements!$C45</f>
        <v>Use a hammer</v>
      </c>
      <c r="G39" s="41" t="str">
        <f>IF(Achievements!P45="A","A"," ")</f>
        <v> </v>
      </c>
      <c r="I39" s="47" t="str">
        <f>Electives!B50</f>
        <v>b.</v>
      </c>
      <c r="J39" s="47" t="str">
        <f>Electives!C50</f>
        <v>Choose a book and read it</v>
      </c>
      <c r="K39" s="41" t="str">
        <f>IF(Electives!P50="E","E"," ")</f>
        <v> </v>
      </c>
      <c r="M39" s="47" t="str">
        <f>Electives!B142</f>
        <v>e.</v>
      </c>
      <c r="N39" s="47" t="str">
        <f>Electives!C142</f>
        <v>Tell about fishing laws in area</v>
      </c>
      <c r="O39" s="41" t="str">
        <f>IF(Electives!P142="E","E"," ")</f>
        <v> </v>
      </c>
    </row>
    <row r="40" spans="1:15" ht="12.75">
      <c r="A40" s="8" t="str">
        <f>Electives!B101</f>
        <v>14. Pets</v>
      </c>
      <c r="B40" s="41" t="str">
        <f>IF(Electives!P106&gt;0,Electives!P106," ")</f>
        <v> </v>
      </c>
      <c r="D40" s="226"/>
      <c r="E40" s="41" t="str">
        <f>Achievements!$B46</f>
        <v>e.</v>
      </c>
      <c r="F40" s="9" t="str">
        <f>Achievements!$C46</f>
        <v>Make something useful</v>
      </c>
      <c r="G40" s="41" t="str">
        <f>IF(Achievements!P46="A","A"," ")</f>
        <v> </v>
      </c>
      <c r="I40" s="47" t="str">
        <f>Electives!B51</f>
        <v>c.</v>
      </c>
      <c r="J40" s="47" t="str">
        <f>Electives!C51</f>
        <v>Make a book cover for a book</v>
      </c>
      <c r="K40" s="41" t="str">
        <f>IF(Electives!P51="E","E"," ")</f>
        <v> </v>
      </c>
      <c r="M40" s="47" t="str">
        <f>Electives!B143</f>
        <v>f.</v>
      </c>
      <c r="N40" s="47" t="str">
        <f>Electives!C143</f>
        <v>Show how to use a rod &amp; reel</v>
      </c>
      <c r="O40" s="41" t="str">
        <f>IF(Electives!P143="E","E"," ")</f>
        <v> </v>
      </c>
    </row>
    <row r="41" spans="1:15" ht="12.75">
      <c r="A41" s="8" t="str">
        <f>Electives!B107</f>
        <v>15. Grow Something</v>
      </c>
      <c r="B41" s="41" t="str">
        <f>IF(Electives!P113&gt;0,Electives!P113," ")</f>
        <v> </v>
      </c>
      <c r="D41" s="38" t="str">
        <f>Achievements!$B48</f>
        <v>6. Start a Collection</v>
      </c>
      <c r="E41" s="38"/>
      <c r="F41" s="38"/>
      <c r="G41" s="38"/>
      <c r="I41" s="2" t="str">
        <f>Electives!B53</f>
        <v>7. Foot Power</v>
      </c>
      <c r="J41" s="39"/>
      <c r="M41" s="11" t="str">
        <f>Electives!B145</f>
        <v>20. Sports</v>
      </c>
      <c r="N41" s="11"/>
      <c r="O41" s="11"/>
    </row>
    <row r="42" spans="1:15" ht="12.75" customHeight="1">
      <c r="A42" s="8" t="str">
        <f>Electives!B114</f>
        <v>16. Family Alert</v>
      </c>
      <c r="B42" s="41" t="str">
        <f>IF(Electives!P118&gt;0,Electives!P118," ")</f>
        <v> </v>
      </c>
      <c r="D42" s="224" t="s">
        <v>316</v>
      </c>
      <c r="E42" s="45" t="str">
        <f>Achievements!$B49</f>
        <v>a.</v>
      </c>
      <c r="F42" s="9" t="str">
        <f>Achievements!$C49</f>
        <v>CC Positive Attitude - Know</v>
      </c>
      <c r="G42" s="41" t="str">
        <f>IF(Achievements!P49="A","A"," ")</f>
        <v> </v>
      </c>
      <c r="I42" s="47" t="str">
        <f>Electives!B54</f>
        <v>a.</v>
      </c>
      <c r="J42" s="47" t="str">
        <f>Electives!C54</f>
        <v>Learn to walk on stilts</v>
      </c>
      <c r="K42" s="41" t="str">
        <f>IF(Electives!P54="E","E"," ")</f>
        <v> </v>
      </c>
      <c r="M42" s="47" t="str">
        <f>Electives!B146</f>
        <v>a.</v>
      </c>
      <c r="N42" s="47" t="str">
        <f>Electives!C146</f>
        <v>Play tennis, tab.tennis, or bdm.</v>
      </c>
      <c r="O42" s="41" t="str">
        <f>IF(Electives!P146="E","E"," ")</f>
        <v> </v>
      </c>
    </row>
    <row r="43" spans="1:15" ht="12.75" customHeight="1">
      <c r="A43" s="8" t="str">
        <f>Electives!B119</f>
        <v>17. Tie It Right</v>
      </c>
      <c r="B43" s="41" t="str">
        <f>IF(Electives!P127&gt;0,Electives!P127," ")</f>
        <v> </v>
      </c>
      <c r="D43" s="225"/>
      <c r="E43" s="46"/>
      <c r="F43" s="9" t="str">
        <f>Achievements!$C50</f>
        <v>CC Positive Attitude - Commit</v>
      </c>
      <c r="G43" s="41" t="str">
        <f>IF(Achievements!P50="A","A"," ")</f>
        <v> </v>
      </c>
      <c r="I43" s="47" t="str">
        <f>Electives!B55</f>
        <v>b.</v>
      </c>
      <c r="J43" s="47" t="str">
        <f>Electives!C55</f>
        <v>Make puddle jumpers &amp; walk</v>
      </c>
      <c r="K43" s="41" t="str">
        <f>IF(Electives!P55="E","E"," ")</f>
        <v> </v>
      </c>
      <c r="M43" s="47" t="str">
        <f>Electives!B147</f>
        <v>b.</v>
      </c>
      <c r="N43" s="47" t="str">
        <f>Electives!C147</f>
        <v>Know boating safety rules</v>
      </c>
      <c r="O43" s="41" t="str">
        <f>IF(Electives!P147="E","E"," ")</f>
        <v> </v>
      </c>
    </row>
    <row r="44" spans="1:15" ht="12.75">
      <c r="A44" s="8" t="str">
        <f>Electives!B128</f>
        <v>18. Outdoor Adventure</v>
      </c>
      <c r="B44" s="41" t="str">
        <f>IF(Electives!P136&gt;0,Electives!P136," ")</f>
        <v> </v>
      </c>
      <c r="D44" s="225"/>
      <c r="E44" s="42"/>
      <c r="F44" s="9" t="str">
        <f>Achievements!$C51</f>
        <v>CC Positive Attitude - Practice</v>
      </c>
      <c r="G44" s="41" t="str">
        <f>IF(Achievements!P51="A","A"," ")</f>
        <v> </v>
      </c>
      <c r="I44" s="47" t="str">
        <f>Electives!B56</f>
        <v>c.</v>
      </c>
      <c r="J44" s="47" t="str">
        <f>Electives!C56</f>
        <v>Make foot racers and use</v>
      </c>
      <c r="K44" s="41" t="str">
        <f>IF(Electives!P56="E","E"," ")</f>
        <v> </v>
      </c>
      <c r="M44" s="47" t="str">
        <f>Electives!B148</f>
        <v>c.</v>
      </c>
      <c r="N44" s="47" t="str">
        <f>Electives!C148</f>
        <v>Earn Archery belt loop</v>
      </c>
      <c r="O44" s="41" t="str">
        <f>IF(Electives!P148="E","E"," ")</f>
        <v> </v>
      </c>
    </row>
    <row r="45" spans="1:15" ht="12.75">
      <c r="A45" s="8" t="str">
        <f>Electives!B137</f>
        <v>19. Fishing</v>
      </c>
      <c r="B45" s="41" t="str">
        <f>IF(Electives!P144&gt;0,Electives!P144," ")</f>
        <v> </v>
      </c>
      <c r="D45" s="225"/>
      <c r="E45" s="41" t="str">
        <f>Achievements!$B52</f>
        <v>b.</v>
      </c>
      <c r="F45" s="9" t="str">
        <f>Achievements!$C52</f>
        <v>Collect ten things</v>
      </c>
      <c r="G45" s="41" t="str">
        <f>IF(Achievements!P52="A","A"," ")</f>
        <v> </v>
      </c>
      <c r="I45" s="2" t="str">
        <f>Electives!B58</f>
        <v>8. Machine Power</v>
      </c>
      <c r="J45" s="39"/>
      <c r="M45" s="47" t="str">
        <f>Electives!B149</f>
        <v>d.</v>
      </c>
      <c r="N45" s="47" t="str">
        <f>Electives!C149</f>
        <v>Safety and courtesy for skiing</v>
      </c>
      <c r="O45" s="41" t="str">
        <f>IF(Electives!P149="E","E"," ")</f>
        <v> </v>
      </c>
    </row>
    <row r="46" spans="1:15" ht="12.75">
      <c r="A46" s="8" t="str">
        <f>Electives!B145</f>
        <v>20. Sports</v>
      </c>
      <c r="B46" s="41" t="str">
        <f>IF(Electives!P161&gt;0,Electives!P161," ")</f>
        <v> </v>
      </c>
      <c r="D46" s="226"/>
      <c r="E46" s="41" t="str">
        <f>Achievements!$B53</f>
        <v>c.</v>
      </c>
      <c r="F46" s="9" t="str">
        <f>Achievements!$C53</f>
        <v>Show and explain collection</v>
      </c>
      <c r="G46" s="41" t="str">
        <f>IF(Achievements!P53="A","A"," ")</f>
        <v> </v>
      </c>
      <c r="I46" s="47" t="str">
        <f>Electives!B59</f>
        <v>a.</v>
      </c>
      <c r="J46" s="47" t="str">
        <f>Electives!C59</f>
        <v>Name 10 kinds of trucks</v>
      </c>
      <c r="K46" s="41" t="str">
        <f>IF(Electives!P59="E","E"," ")</f>
        <v> </v>
      </c>
      <c r="M46" s="47" t="str">
        <f>Electives!B150</f>
        <v>e.</v>
      </c>
      <c r="N46" s="47" t="str">
        <f>Electives!C150</f>
        <v>Go ice skating</v>
      </c>
      <c r="O46" s="41" t="str">
        <f>IF(Electives!P150="E","E"," ")</f>
        <v> </v>
      </c>
    </row>
    <row r="47" spans="1:15" ht="12.75">
      <c r="A47" s="8" t="str">
        <f>Electives!B162</f>
        <v>21. Computers</v>
      </c>
      <c r="B47" s="41" t="str">
        <f>IF(Electives!P166&gt;0,Electives!P166," ")</f>
        <v> </v>
      </c>
      <c r="D47" s="38" t="str">
        <f>Achievements!$B55</f>
        <v>7. Your Living World</v>
      </c>
      <c r="E47" s="38"/>
      <c r="F47" s="38"/>
      <c r="G47" s="36"/>
      <c r="I47" s="47" t="str">
        <f>Electives!B60</f>
        <v>b.</v>
      </c>
      <c r="J47" s="47" t="str">
        <f>Electives!C60</f>
        <v>Job using wheel &amp; axle</v>
      </c>
      <c r="K47" s="41" t="str">
        <f>IF(Electives!P60="E","E"," ")</f>
        <v> </v>
      </c>
      <c r="M47" s="47" t="str">
        <f>Electives!B151</f>
        <v>f.</v>
      </c>
      <c r="N47" s="47" t="str">
        <f>Electives!C151</f>
        <v>Go roller skating</v>
      </c>
      <c r="O47" s="41" t="str">
        <f>IF(Electives!P151="E","E"," ")</f>
        <v> </v>
      </c>
    </row>
    <row r="48" spans="1:15" ht="12.75" customHeight="1">
      <c r="A48" s="8" t="str">
        <f>Electives!B167</f>
        <v>22. Say It Right</v>
      </c>
      <c r="B48" s="41" t="str">
        <f>IF(Electives!P173&gt;0,Electives!P173," ")</f>
        <v> </v>
      </c>
      <c r="D48" s="224" t="s">
        <v>316</v>
      </c>
      <c r="E48" s="45" t="str">
        <f>Achievements!$B56</f>
        <v>a.</v>
      </c>
      <c r="F48" s="9" t="str">
        <f>Achievements!$C56</f>
        <v>CC Respect - Know</v>
      </c>
      <c r="G48" s="41" t="str">
        <f>IF(Achievements!P56="A","A"," ")</f>
        <v> </v>
      </c>
      <c r="I48" s="47" t="str">
        <f>Electives!B61</f>
        <v>c.</v>
      </c>
      <c r="J48" s="47" t="str">
        <f>Electives!C61</f>
        <v>Show how to use a pulley</v>
      </c>
      <c r="K48" s="41" t="str">
        <f>IF(Electives!P61="E","E"," ")</f>
        <v> </v>
      </c>
      <c r="M48" s="47" t="str">
        <f>Electives!B152</f>
        <v>g.</v>
      </c>
      <c r="N48" s="47" t="str">
        <f>Electives!C152</f>
        <v>Go bowling</v>
      </c>
      <c r="O48" s="41" t="str">
        <f>IF(Electives!P152="E","E"," ")</f>
        <v> </v>
      </c>
    </row>
    <row r="49" spans="1:15" ht="12.75" customHeight="1">
      <c r="A49" s="56" t="str">
        <f>Electives!B174</f>
        <v>23. Let's Go Camping</v>
      </c>
      <c r="B49" s="41" t="str">
        <f>IF(Electives!P183&gt;0,Electives!P183," ")</f>
        <v> </v>
      </c>
      <c r="D49" s="225"/>
      <c r="E49" s="46"/>
      <c r="F49" s="9" t="str">
        <f>Achievements!$C57</f>
        <v>CC Respect - Commit</v>
      </c>
      <c r="G49" s="41" t="str">
        <f>IF(Achievements!P57="A","A"," ")</f>
        <v> </v>
      </c>
      <c r="I49" s="47" t="str">
        <f>Electives!B62</f>
        <v>d.</v>
      </c>
      <c r="J49" s="47" t="str">
        <f>Electives!C62</f>
        <v>Make and use a windlass</v>
      </c>
      <c r="K49" s="41" t="str">
        <f>IF(Electives!P62="E","E"," ")</f>
        <v> </v>
      </c>
      <c r="M49" s="47" t="str">
        <f>Electives!B153</f>
        <v>h.</v>
      </c>
      <c r="N49" s="47" t="str">
        <f>Electives!C153</f>
        <v>Track sprinter's start</v>
      </c>
      <c r="O49" s="41" t="str">
        <f>IF(Electives!P153="E","E"," ")</f>
        <v> </v>
      </c>
    </row>
    <row r="50" spans="4:15" ht="12.75">
      <c r="D50" s="225"/>
      <c r="E50" s="42"/>
      <c r="F50" s="9" t="str">
        <f>Achievements!$C58</f>
        <v>CC Respect - Practice</v>
      </c>
      <c r="G50" s="41" t="str">
        <f>IF(Achievements!P58="A","A"," ")</f>
        <v> </v>
      </c>
      <c r="I50" s="2" t="str">
        <f>Electives!B64</f>
        <v>9. Let's Have a Party</v>
      </c>
      <c r="J50" s="39"/>
      <c r="M50" s="47" t="str">
        <f>Electives!B154</f>
        <v>i.</v>
      </c>
      <c r="N50" s="47" t="str">
        <f>Electives!C154</f>
        <v>Standing long jump</v>
      </c>
      <c r="O50" s="41" t="str">
        <f>IF(Electives!P154="E","E"," ")</f>
        <v> </v>
      </c>
    </row>
    <row r="51" spans="4:15" ht="12.75">
      <c r="D51" s="225"/>
      <c r="E51" s="41" t="str">
        <f>Achievements!$B59</f>
        <v>b.</v>
      </c>
      <c r="F51" s="9" t="str">
        <f>Achievements!$C59</f>
        <v>Find out about polution</v>
      </c>
      <c r="G51" s="41" t="str">
        <f>IF(Achievements!P59="A","A"," ")</f>
        <v> </v>
      </c>
      <c r="I51" s="47" t="str">
        <f>Electives!B65</f>
        <v>a.</v>
      </c>
      <c r="J51" s="47" t="str">
        <f>Electives!C65</f>
        <v>Help with a home or den party</v>
      </c>
      <c r="K51" s="41" t="str">
        <f>IF(Electives!P65="E","E"," ")</f>
        <v> </v>
      </c>
      <c r="M51" s="47" t="str">
        <f>Electives!B155</f>
        <v>j.</v>
      </c>
      <c r="N51" s="47" t="str">
        <f>Electives!C155</f>
        <v>Play in a flag football game</v>
      </c>
      <c r="O51" s="41" t="str">
        <f>IF(Electives!P155="E","E"," ")</f>
        <v> </v>
      </c>
    </row>
    <row r="52" spans="4:15" ht="12.75">
      <c r="D52" s="225"/>
      <c r="E52" s="41" t="str">
        <f>Achievements!$B60</f>
        <v>c.</v>
      </c>
      <c r="F52" s="9" t="str">
        <f>Achievements!$C60</f>
        <v>Find out about recycling</v>
      </c>
      <c r="G52" s="41" t="str">
        <f>IF(Achievements!P60="A","A"," ")</f>
        <v> </v>
      </c>
      <c r="I52" s="47" t="str">
        <f>Electives!B66</f>
        <v>b.</v>
      </c>
      <c r="J52" s="47" t="str">
        <f>Electives!C66</f>
        <v>Make a gift or toy and give it</v>
      </c>
      <c r="K52" s="41" t="str">
        <f>IF(Electives!P66="E","E"," ")</f>
        <v> </v>
      </c>
      <c r="M52" s="47" t="str">
        <f>Electives!B156</f>
        <v>k.</v>
      </c>
      <c r="N52" s="47" t="str">
        <f>Electives!C156</f>
        <v>Play in a soccer game</v>
      </c>
      <c r="O52" s="41" t="str">
        <f>IF(Electives!P156="E","E"," ")</f>
        <v> </v>
      </c>
    </row>
    <row r="53" spans="4:15" ht="12.75">
      <c r="D53" s="225"/>
      <c r="E53" s="41" t="str">
        <f>Achievements!$B61</f>
        <v>d.</v>
      </c>
      <c r="F53" s="9" t="str">
        <f>Achievements!$C61</f>
        <v>Pick up litter</v>
      </c>
      <c r="G53" s="41" t="str">
        <f>IF(Achievements!P61="A","A"," ")</f>
        <v> </v>
      </c>
      <c r="I53" s="47" t="str">
        <f>Electives!B67</f>
        <v>c.</v>
      </c>
      <c r="J53" s="47" t="str">
        <f>Electives!C67</f>
        <v>Make a gift or toy and give it</v>
      </c>
      <c r="K53" s="41" t="str">
        <f>IF(Electives!P67="E","E"," ")</f>
        <v> </v>
      </c>
      <c r="M53" s="47" t="str">
        <f>Electives!B157</f>
        <v>l.</v>
      </c>
      <c r="N53" s="47" t="str">
        <f>Electives!C157</f>
        <v>Play in a baseball or softball</v>
      </c>
      <c r="O53" s="41" t="str">
        <f>IF(Electives!P157="E","E"," ")</f>
        <v> </v>
      </c>
    </row>
    <row r="54" spans="4:15" ht="12.75">
      <c r="D54" s="225"/>
      <c r="E54" s="41" t="str">
        <f>Achievements!$B62</f>
        <v>e.</v>
      </c>
      <c r="F54" s="9" t="str">
        <f>Achievements!$C62</f>
        <v>Three stories about ecology</v>
      </c>
      <c r="G54" s="41" t="str">
        <f>IF(Achievements!P62="A","A"," ")</f>
        <v> </v>
      </c>
      <c r="I54" s="2" t="str">
        <f>Electives!B69</f>
        <v>10 American Indian Lore</v>
      </c>
      <c r="J54" s="39"/>
      <c r="M54" s="47" t="str">
        <f>Electives!B158</f>
        <v>m.</v>
      </c>
      <c r="N54" s="47" t="str">
        <f>Electives!C158</f>
        <v>Play in a basketball</v>
      </c>
      <c r="O54" s="41" t="str">
        <f>IF(Electives!P158="E","E"," ")</f>
        <v> </v>
      </c>
    </row>
    <row r="55" spans="4:15" ht="12.75">
      <c r="D55" s="226"/>
      <c r="E55" s="41" t="str">
        <f>Achievements!$B63</f>
        <v>f.</v>
      </c>
      <c r="F55" s="9" t="str">
        <f>Achievements!$C63</f>
        <v>Three ways to save energy</v>
      </c>
      <c r="G55" s="41" t="str">
        <f>IF(Achievements!P63="A","A"," ")</f>
        <v> </v>
      </c>
      <c r="I55" s="47" t="str">
        <f>Electives!B70</f>
        <v>a.</v>
      </c>
      <c r="J55" s="47" t="str">
        <f>Electives!C70</f>
        <v>Read about American indians</v>
      </c>
      <c r="K55" s="41" t="str">
        <f>IF(Electives!P70="E","E"," ")</f>
        <v> </v>
      </c>
      <c r="M55" s="47" t="str">
        <f>Electives!B159</f>
        <v>n.</v>
      </c>
      <c r="N55" s="47" t="str">
        <f>Electives!C159</f>
        <v>BB-gun belt loop</v>
      </c>
      <c r="O55" s="41" t="str">
        <f>IF(Electives!P159="E","E"," ")</f>
        <v> </v>
      </c>
    </row>
    <row r="56" spans="4:15" ht="12.75">
      <c r="D56" s="38" t="str">
        <f>Achievements!$B65</f>
        <v>8. Cooking and Eating</v>
      </c>
      <c r="E56" s="38"/>
      <c r="F56" s="38"/>
      <c r="G56" s="36"/>
      <c r="I56" s="47" t="str">
        <f>Electives!B71</f>
        <v>b.</v>
      </c>
      <c r="J56" s="47" t="str">
        <f>Electives!C71</f>
        <v>Make traditional instrument</v>
      </c>
      <c r="K56" s="41" t="str">
        <f>IF(Electives!P71="E","E"," ")</f>
        <v> </v>
      </c>
      <c r="M56" s="47" t="str">
        <f>Electives!B160</f>
        <v>o.</v>
      </c>
      <c r="N56" s="47" t="str">
        <f>Electives!C160</f>
        <v>4 outdoor physical fitness act.</v>
      </c>
      <c r="O56" s="41" t="str">
        <f>IF(Electives!P160="E","E"," ")</f>
        <v> </v>
      </c>
    </row>
    <row r="57" spans="4:15" ht="12.75" customHeight="1">
      <c r="D57" s="224" t="s">
        <v>316</v>
      </c>
      <c r="E57" s="41" t="str">
        <f>Achievements!$B66</f>
        <v>a.</v>
      </c>
      <c r="F57" s="9" t="str">
        <f>Achievements!$C66</f>
        <v>Food guide pyramid</v>
      </c>
      <c r="G57" s="41" t="str">
        <f>IF(Achievements!P66="A","A"," ")</f>
        <v> </v>
      </c>
      <c r="I57" s="47" t="str">
        <f>Electives!B72</f>
        <v>c.</v>
      </c>
      <c r="J57" s="47" t="str">
        <f>Electives!C72</f>
        <v>Make traditional clothing</v>
      </c>
      <c r="K57" s="41" t="str">
        <f>IF(Electives!P72="E","E"," ")</f>
        <v> </v>
      </c>
      <c r="M57" s="11" t="str">
        <f>Electives!B162</f>
        <v>21. Computers</v>
      </c>
      <c r="N57" s="11"/>
      <c r="O57" s="11"/>
    </row>
    <row r="58" spans="4:15" ht="12.75" customHeight="1">
      <c r="D58" s="225"/>
      <c r="E58" s="41" t="str">
        <f>Achievements!$B67</f>
        <v>b.</v>
      </c>
      <c r="F58" s="9" t="str">
        <f>Achievements!$C67</f>
        <v>Plan family meals</v>
      </c>
      <c r="G58" s="41" t="str">
        <f>IF(Achievements!P67="A","A"," ")</f>
        <v> </v>
      </c>
      <c r="I58" s="47" t="str">
        <f>Electives!B73</f>
        <v>d.</v>
      </c>
      <c r="J58" s="47" t="str">
        <f>Electives!C73</f>
        <v>Make traditional item</v>
      </c>
      <c r="K58" s="41" t="str">
        <f>IF(Electives!P73="E","E"," ")</f>
        <v> </v>
      </c>
      <c r="M58" s="47" t="str">
        <f>Electives!B163</f>
        <v>a.</v>
      </c>
      <c r="N58" s="47" t="str">
        <f>Electives!C163</f>
        <v>Business w/computers</v>
      </c>
      <c r="O58" s="41" t="str">
        <f>IF(Electives!P163="E","E"," ")</f>
        <v> </v>
      </c>
    </row>
    <row r="59" spans="4:15" ht="12.75">
      <c r="D59" s="225"/>
      <c r="E59" s="41" t="str">
        <f>Achievements!$B68</f>
        <v>c.</v>
      </c>
      <c r="F59" s="9" t="str">
        <f>Achievements!$C68</f>
        <v>Fix a meal for your family</v>
      </c>
      <c r="G59" s="41" t="str">
        <f>IF(Achievements!P68="A","A"," ")</f>
        <v> </v>
      </c>
      <c r="I59" s="47" t="str">
        <f>Electives!B74</f>
        <v>e.</v>
      </c>
      <c r="J59" s="47" t="str">
        <f>Electives!C74</f>
        <v>Make a trad house model</v>
      </c>
      <c r="K59" s="41" t="str">
        <f>IF(Electives!P74="E","E"," ")</f>
        <v> </v>
      </c>
      <c r="M59" s="47" t="str">
        <f>Electives!B164</f>
        <v>b.</v>
      </c>
      <c r="N59" s="47" t="str">
        <f>Electives!C164</f>
        <v>Explain a computer program</v>
      </c>
      <c r="O59" s="41" t="str">
        <f>IF(Electives!P164="E","E"," ")</f>
        <v> </v>
      </c>
    </row>
    <row r="60" spans="4:15" ht="12.75">
      <c r="D60" s="225"/>
      <c r="E60" s="41" t="str">
        <f>Achievements!$B69</f>
        <v>d.</v>
      </c>
      <c r="F60" s="9" t="str">
        <f>Achievements!$C69</f>
        <v>Fix your own breakfast</v>
      </c>
      <c r="G60" s="41" t="str">
        <f>IF(Achievements!P69="A","A"," ")</f>
        <v> </v>
      </c>
      <c r="I60" s="47" t="str">
        <f>Electives!B75</f>
        <v>f.</v>
      </c>
      <c r="J60" s="47" t="str">
        <f>Electives!C75</f>
        <v>Learn 12 Am. Ind. pict. words</v>
      </c>
      <c r="K60" s="41" t="str">
        <f>IF(Electives!P75="E","E"," ")</f>
        <v> </v>
      </c>
      <c r="M60" s="47" t="str">
        <f>Electives!B165</f>
        <v>c.</v>
      </c>
      <c r="N60" s="47" t="str">
        <f>Electives!C165</f>
        <v>Describe mouse and CD-ROM</v>
      </c>
      <c r="O60" s="41" t="str">
        <f>IF(Electives!P165="E","E"," ")</f>
        <v> </v>
      </c>
    </row>
    <row r="61" spans="4:15" ht="12.75">
      <c r="D61" s="226"/>
      <c r="E61" s="41" t="str">
        <f>Achievements!$B70</f>
        <v>e.</v>
      </c>
      <c r="F61" s="9" t="str">
        <f>Achievements!$C70</f>
        <v>Plan and fix outdoor meal</v>
      </c>
      <c r="G61" s="41" t="str">
        <f>IF(Achievements!P70="A","A"," ")</f>
        <v> </v>
      </c>
      <c r="I61" s="2" t="str">
        <f>Electives!B77</f>
        <v>11. Sing-Along</v>
      </c>
      <c r="J61" s="39"/>
      <c r="M61" s="11" t="str">
        <f>Electives!B167</f>
        <v>22. Say It Right</v>
      </c>
      <c r="N61" s="11"/>
      <c r="O61" s="11"/>
    </row>
    <row r="62" spans="4:15" ht="12.75">
      <c r="D62" s="38" t="str">
        <f>Achievements!$B72</f>
        <v>9. Be Safe at home and On the Street</v>
      </c>
      <c r="E62" s="38"/>
      <c r="F62" s="38"/>
      <c r="G62" s="36"/>
      <c r="I62" s="47" t="str">
        <f>Electives!B78</f>
        <v>a.</v>
      </c>
      <c r="J62" s="47" t="str">
        <f>Electives!C78</f>
        <v>Learn &amp; sing America</v>
      </c>
      <c r="K62" s="41" t="str">
        <f>IF(Electives!P78="E","E"," ")</f>
        <v> </v>
      </c>
      <c r="M62" s="47" t="str">
        <f>Electives!B168</f>
        <v>a.</v>
      </c>
      <c r="N62" s="47" t="str">
        <f>Electives!C168</f>
        <v>Say "hello" in other language</v>
      </c>
      <c r="O62" s="41" t="str">
        <f>IF(Electives!P168="E","E"," ")</f>
        <v> </v>
      </c>
    </row>
    <row r="63" spans="4:15" ht="12.75" customHeight="1">
      <c r="D63" s="224" t="s">
        <v>316</v>
      </c>
      <c r="E63" s="45" t="str">
        <f>Achievements!$B73</f>
        <v>a.</v>
      </c>
      <c r="F63" s="9" t="str">
        <f>Achievements!$C73</f>
        <v>CC Responsibility - Know</v>
      </c>
      <c r="G63" s="41" t="str">
        <f>IF(Achievements!P73="A","A"," ")</f>
        <v> </v>
      </c>
      <c r="I63" s="47" t="str">
        <f>Electives!B79</f>
        <v>b.</v>
      </c>
      <c r="J63" s="47" t="str">
        <f>Electives!C79</f>
        <v>Learn &amp; sing national anthem</v>
      </c>
      <c r="K63" s="41" t="str">
        <f>IF(Electives!P79="E","E"," ")</f>
        <v> </v>
      </c>
      <c r="M63" s="47" t="str">
        <f>Electives!B169</f>
        <v>b.</v>
      </c>
      <c r="N63" s="47" t="str">
        <f>Electives!C169</f>
        <v>Count to 10 in other language</v>
      </c>
      <c r="O63" s="41" t="str">
        <f>IF(Electives!P169="E","E"," ")</f>
        <v> </v>
      </c>
    </row>
    <row r="64" spans="4:15" ht="12.75" customHeight="1">
      <c r="D64" s="225"/>
      <c r="E64" s="46"/>
      <c r="F64" s="9" t="str">
        <f>Achievements!$C74</f>
        <v>CC Responsibility - Commit</v>
      </c>
      <c r="G64" s="41" t="str">
        <f>IF(Achievements!P74="A","A"," ")</f>
        <v> </v>
      </c>
      <c r="I64" s="47" t="str">
        <f>Electives!B80</f>
        <v>c.</v>
      </c>
      <c r="J64" s="47" t="str">
        <f>Electives!C80</f>
        <v>Learn &amp; sing three cub songs</v>
      </c>
      <c r="K64" s="41" t="str">
        <f>IF(Electives!P80="E","E"," ")</f>
        <v> </v>
      </c>
      <c r="M64" s="47" t="str">
        <f>Electives!B170</f>
        <v>c.</v>
      </c>
      <c r="N64" s="47" t="str">
        <f>Electives!C170</f>
        <v>Tell a short story to den or adult</v>
      </c>
      <c r="O64" s="41" t="str">
        <f>IF(Electives!P170="E","E"," ")</f>
        <v> </v>
      </c>
    </row>
    <row r="65" spans="4:15" ht="12.75">
      <c r="D65" s="225"/>
      <c r="E65" s="42"/>
      <c r="F65" s="9" t="str">
        <f>Achievements!$C75</f>
        <v>CC Responsibility - Practice</v>
      </c>
      <c r="G65" s="41" t="str">
        <f>IF(Achievements!P75="A","A"," ")</f>
        <v> </v>
      </c>
      <c r="I65" s="47" t="str">
        <f>Electives!B81</f>
        <v>d.</v>
      </c>
      <c r="J65" s="47" t="str">
        <f>Electives!C81</f>
        <v>Learn &amp; sing thee hymns</v>
      </c>
      <c r="K65" s="41" t="str">
        <f>IF(Electives!P81="E","E"," ")</f>
        <v> </v>
      </c>
      <c r="M65" s="47" t="str">
        <f>Electives!B171</f>
        <v>d.</v>
      </c>
      <c r="N65" s="47" t="str">
        <f>Electives!C171</f>
        <v>Directions to fire or police statn.</v>
      </c>
      <c r="O65" s="41" t="str">
        <f>IF(Electives!P171="E","E"," ")</f>
        <v> </v>
      </c>
    </row>
    <row r="66" spans="4:15" ht="12.75">
      <c r="D66" s="225"/>
      <c r="E66" s="41" t="str">
        <f>Achievements!$B76</f>
        <v>b.</v>
      </c>
      <c r="F66" s="9" t="str">
        <f>Achievements!$C76</f>
        <v>Check for home hazards</v>
      </c>
      <c r="G66" s="41" t="str">
        <f>IF(Achievements!P76="A","A"," ")</f>
        <v> </v>
      </c>
      <c r="I66" s="47" t="str">
        <f>Electives!B82</f>
        <v>e.</v>
      </c>
      <c r="J66" s="47" t="str">
        <f>Electives!C82</f>
        <v>Learn &amp; sing grace</v>
      </c>
      <c r="K66" s="41" t="str">
        <f>IF(Electives!P82="E","E"," ")</f>
        <v> </v>
      </c>
      <c r="M66" s="47" t="str">
        <f>Electives!B172</f>
        <v>e.</v>
      </c>
      <c r="N66" s="47" t="str">
        <f>Electives!C172</f>
        <v>Invite a boy to join Cubs</v>
      </c>
      <c r="O66" s="41" t="str">
        <f>IF(Electives!P172="E","E"," ")</f>
        <v> </v>
      </c>
    </row>
    <row r="67" spans="4:15" ht="12.75">
      <c r="D67" s="225"/>
      <c r="E67" s="41" t="str">
        <f>Achievements!$B77</f>
        <v>c.</v>
      </c>
      <c r="F67" s="9" t="str">
        <f>Achievements!$C77</f>
        <v>Check for home fire dangers</v>
      </c>
      <c r="G67" s="41" t="str">
        <f>IF(Achievements!P77="A","A"," ")</f>
        <v> </v>
      </c>
      <c r="I67" s="47" t="str">
        <f>Electives!B83</f>
        <v>f.</v>
      </c>
      <c r="J67" s="47" t="str">
        <f>Electives!C83</f>
        <v>Sing a song with your den</v>
      </c>
      <c r="K67" s="41" t="str">
        <f>IF(Electives!P83="E","E"," ")</f>
        <v> </v>
      </c>
      <c r="M67" s="11" t="str">
        <f>Electives!B174</f>
        <v>23. Let's Go Camping</v>
      </c>
      <c r="N67" s="11"/>
      <c r="O67" s="11"/>
    </row>
    <row r="68" spans="4:15" ht="12.75">
      <c r="D68" s="225"/>
      <c r="E68" s="41" t="str">
        <f>Achievements!$B78</f>
        <v>d.</v>
      </c>
      <c r="F68" s="9" t="str">
        <f>Achievements!$C78</f>
        <v>Street and road safety</v>
      </c>
      <c r="G68" s="41" t="str">
        <f>IF(Achievements!P78="A","A"," ")</f>
        <v> </v>
      </c>
      <c r="I68" s="2" t="str">
        <f>Electives!B85</f>
        <v>12. Be an Artist</v>
      </c>
      <c r="J68" s="39"/>
      <c r="M68" s="47" t="str">
        <f>Electives!B175</f>
        <v>a.</v>
      </c>
      <c r="N68" s="47" t="str">
        <f>Electives!C175</f>
        <v>Participate in overnight campout</v>
      </c>
      <c r="O68" s="41" t="str">
        <f>IF(Electives!P175="E","E"," ")</f>
        <v> </v>
      </c>
    </row>
    <row r="69" spans="4:15" ht="12.75">
      <c r="D69" s="226"/>
      <c r="E69" s="41" t="str">
        <f>Achievements!$B79</f>
        <v>e.</v>
      </c>
      <c r="F69" s="9" t="str">
        <f>Achievements!$C79</f>
        <v>Know rules of bike safety</v>
      </c>
      <c r="G69" s="41" t="str">
        <f>IF(Achievements!P79="A","A"," ")</f>
        <v> </v>
      </c>
      <c r="I69" s="47" t="str">
        <f>Electives!B86</f>
        <v>a.</v>
      </c>
      <c r="J69" s="47" t="str">
        <f>Electives!C86</f>
        <v>Freehand sketch</v>
      </c>
      <c r="K69" s="41" t="str">
        <f>IF(Electives!P86="E","E"," ")</f>
        <v> </v>
      </c>
      <c r="M69" s="47" t="str">
        <f>Electives!B176</f>
        <v>b.</v>
      </c>
      <c r="N69" s="47" t="str">
        <f>Electives!C176</f>
        <v>Take care of youself in outdoors</v>
      </c>
      <c r="O69" s="41" t="str">
        <f>IF(Electives!P176="E","E"," ")</f>
        <v> </v>
      </c>
    </row>
    <row r="70" spans="4:15" ht="12.75">
      <c r="D70" s="38" t="str">
        <f>Achievements!$B81</f>
        <v>10. Family Fun</v>
      </c>
      <c r="E70" s="38"/>
      <c r="F70" s="38"/>
      <c r="G70" s="36"/>
      <c r="I70" s="47" t="str">
        <f>Electives!B87</f>
        <v>b.</v>
      </c>
      <c r="J70" s="47" t="str">
        <f>Electives!C87</f>
        <v>Thee step cartoon</v>
      </c>
      <c r="K70" s="41" t="str">
        <f>IF(Electives!P87="E","E"," ")</f>
        <v> </v>
      </c>
      <c r="M70" s="47" t="str">
        <f>Electives!B177</f>
        <v>c.</v>
      </c>
      <c r="N70" s="47" t="str">
        <f>Electives!C177</f>
        <v>Tell what to do if you get lost</v>
      </c>
      <c r="O70" s="41" t="str">
        <f>IF(Electives!P177="E","E"," ")</f>
        <v> </v>
      </c>
    </row>
    <row r="71" spans="4:15" ht="12.75" customHeight="1">
      <c r="D71" s="230" t="s">
        <v>318</v>
      </c>
      <c r="E71" s="45" t="str">
        <f>Achievements!$B82</f>
        <v>a.</v>
      </c>
      <c r="F71" s="9" t="str">
        <f>Achievements!$C82</f>
        <v>CC Cooperation - Know</v>
      </c>
      <c r="G71" s="41" t="str">
        <f>IF(Achievements!P82="A","A"," ")</f>
        <v> </v>
      </c>
      <c r="I71" s="47" t="str">
        <f>Electives!B88</f>
        <v>c.</v>
      </c>
      <c r="J71" s="47" t="str">
        <f>Electives!C88</f>
        <v>Mix primary colors</v>
      </c>
      <c r="K71" s="41" t="str">
        <f>IF(Electives!P88="E","E"," ")</f>
        <v> </v>
      </c>
      <c r="M71" s="47" t="str">
        <f>Electives!B178</f>
        <v>d.</v>
      </c>
      <c r="N71" s="47" t="str">
        <f>Electives!C178</f>
        <v>Explain the buddy system</v>
      </c>
      <c r="O71" s="41" t="str">
        <f>IF(Electives!P178="E","E"," ")</f>
        <v> </v>
      </c>
    </row>
    <row r="72" spans="4:15" ht="12.75" customHeight="1">
      <c r="D72" s="231"/>
      <c r="E72" s="46"/>
      <c r="F72" s="9" t="str">
        <f>Achievements!$C83</f>
        <v>CC Cooperation - Commit</v>
      </c>
      <c r="G72" s="41" t="str">
        <f>IF(Achievements!P83="A","A"," ")</f>
        <v> </v>
      </c>
      <c r="I72" s="47" t="str">
        <f>Electives!B89</f>
        <v>d.</v>
      </c>
      <c r="J72" s="47" t="str">
        <f>Electives!C89</f>
        <v>Draw, paint, or color scenery</v>
      </c>
      <c r="K72" s="41" t="str">
        <f>IF(Electives!P89="E","E"," ")</f>
        <v> </v>
      </c>
      <c r="M72" s="47" t="str">
        <f>Electives!B179</f>
        <v>e.</v>
      </c>
      <c r="N72" s="47" t="str">
        <f>Electives!C179</f>
        <v>Attend day camp in your area</v>
      </c>
      <c r="O72" s="41" t="str">
        <f>IF(Electives!P179="E","E"," ")</f>
        <v> </v>
      </c>
    </row>
    <row r="73" spans="4:15" ht="12.75">
      <c r="D73" s="231"/>
      <c r="E73" s="42"/>
      <c r="F73" s="9" t="str">
        <f>Achievements!$C84</f>
        <v>CC Cooperation - Practice</v>
      </c>
      <c r="G73" s="41" t="str">
        <f>IF(Achievements!P84="A","A"," ")</f>
        <v> </v>
      </c>
      <c r="I73" s="47" t="str">
        <f>Electives!B90</f>
        <v>e.</v>
      </c>
      <c r="J73" s="47" t="str">
        <f>Electives!C90</f>
        <v>Make a stencil pattern</v>
      </c>
      <c r="K73" s="41" t="str">
        <f>IF(Electives!P90="E","E"," ")</f>
        <v> </v>
      </c>
      <c r="M73" s="47" t="str">
        <f>Electives!B180</f>
        <v>f.</v>
      </c>
      <c r="N73" s="47" t="str">
        <f>Electives!C180</f>
        <v>Attend resident camp</v>
      </c>
      <c r="O73" s="41" t="str">
        <f>IF(Electives!P180="E","E"," ")</f>
        <v> </v>
      </c>
    </row>
    <row r="74" spans="4:15" ht="12.75">
      <c r="D74" s="231"/>
      <c r="E74" s="41" t="str">
        <f>Achievements!$B85</f>
        <v>b.</v>
      </c>
      <c r="F74" s="9" t="str">
        <f>Achievements!$C85</f>
        <v>Make a game</v>
      </c>
      <c r="G74" s="41" t="str">
        <f>IF(Achievements!P85="A","A",IF(Achievements!P85="E","E"," "))</f>
        <v> </v>
      </c>
      <c r="I74" s="47" t="str">
        <f>Electives!B91</f>
        <v>f.</v>
      </c>
      <c r="J74" s="47" t="str">
        <f>Electives!C91</f>
        <v>Make a Cub Scout proj. poster</v>
      </c>
      <c r="K74" s="41" t="str">
        <f>IF(Electives!P91="E","E"," ")</f>
        <v> </v>
      </c>
      <c r="M74" s="47" t="str">
        <f>Electives!B181</f>
        <v>g.</v>
      </c>
      <c r="N74" s="47" t="str">
        <f>Electives!C181</f>
        <v>Participate w/den at campfire</v>
      </c>
      <c r="O74" s="41" t="str">
        <f>IF(Electives!P181="E","E"," ")</f>
        <v> </v>
      </c>
    </row>
    <row r="75" spans="4:15" ht="12.75">
      <c r="D75" s="231"/>
      <c r="E75" s="41" t="str">
        <f>Achievements!$B86</f>
        <v>c.</v>
      </c>
      <c r="F75" s="9" t="str">
        <f>Achievements!$C86</f>
        <v>Plan a walk</v>
      </c>
      <c r="G75" s="41" t="str">
        <f>IF(Achievements!P86="A","A",IF(Achievements!P86="E","E"," "))</f>
        <v> </v>
      </c>
      <c r="I75" s="2" t="str">
        <f>Electives!B93</f>
        <v>13. Birds</v>
      </c>
      <c r="J75" s="39"/>
      <c r="M75" s="47" t="str">
        <f>Electives!B182</f>
        <v>h.</v>
      </c>
      <c r="N75" s="47" t="str">
        <f>Electives!C182</f>
        <v>Participate in outdoor worship</v>
      </c>
      <c r="O75" s="41" t="str">
        <f>IF(Electives!P182="E","E"," ")</f>
        <v> </v>
      </c>
    </row>
    <row r="76" spans="4:11" ht="12.75">
      <c r="D76" s="231"/>
      <c r="E76" s="41" t="str">
        <f>Achievements!$B87</f>
        <v>d.</v>
      </c>
      <c r="F76" s="9" t="str">
        <f>Achievements!$C87</f>
        <v>Read a book</v>
      </c>
      <c r="G76" s="41" t="str">
        <f>IF(Achievements!P87="A","A",IF(Achievements!P87="E","E"," "))</f>
        <v> </v>
      </c>
      <c r="I76" s="47" t="str">
        <f>Electives!B94</f>
        <v>a.</v>
      </c>
      <c r="J76" s="47" t="str">
        <f>Electives!C94</f>
        <v>List all birds you see for a week</v>
      </c>
      <c r="K76" s="41" t="str">
        <f>IF(Electives!P94="E","E"," ")</f>
        <v> </v>
      </c>
    </row>
    <row r="77" spans="4:11" ht="12.75">
      <c r="D77" s="231"/>
      <c r="E77" s="41" t="str">
        <f>Achievements!$B88</f>
        <v>e.</v>
      </c>
      <c r="F77" s="9" t="str">
        <f>Achievements!$C88</f>
        <v>Watch TV or listent to radio</v>
      </c>
      <c r="G77" s="41" t="str">
        <f>IF(Achievements!P88="A","A",IF(Achievements!P88="E","E"," "))</f>
        <v> </v>
      </c>
      <c r="I77" s="47" t="str">
        <f>Electives!B95</f>
        <v>b.</v>
      </c>
      <c r="J77" s="47" t="str">
        <f>Electives!C95</f>
        <v>Put out nesting materials</v>
      </c>
      <c r="K77" s="41" t="str">
        <f>IF(Electives!P95="E","E"," ")</f>
        <v> </v>
      </c>
    </row>
    <row r="78" spans="4:11" ht="12.75">
      <c r="D78" s="231"/>
      <c r="E78" s="41" t="str">
        <f>Achievements!$B89</f>
        <v>f.</v>
      </c>
      <c r="F78" s="9" t="str">
        <f>Achievements!$C89</f>
        <v>Concert, play, or live program</v>
      </c>
      <c r="G78" s="41" t="str">
        <f>IF(Achievements!P89="A","A",IF(Achievements!P89="E","E"," "))</f>
        <v> </v>
      </c>
      <c r="I78" s="47" t="str">
        <f>Electives!B96</f>
        <v>c.</v>
      </c>
      <c r="J78" s="47" t="str">
        <f>Electives!C96</f>
        <v>Read a book about birds</v>
      </c>
      <c r="K78" s="41" t="str">
        <f>IF(Electives!P96="E","E"," ")</f>
        <v> </v>
      </c>
    </row>
    <row r="79" spans="4:11" ht="12.75">
      <c r="D79" s="232"/>
      <c r="E79" s="41" t="str">
        <f>Achievements!$B90</f>
        <v>g.</v>
      </c>
      <c r="F79" s="9" t="str">
        <f>Achievements!$C90</f>
        <v>Board game night</v>
      </c>
      <c r="G79" s="41" t="str">
        <f>IF(Achievements!P90="A","A",IF(Achievements!P90="E","E"," "))</f>
        <v> </v>
      </c>
      <c r="I79" s="47" t="str">
        <f>Electives!B97</f>
        <v>d.</v>
      </c>
      <c r="J79" s="47" t="str">
        <f>Electives!C97</f>
        <v>Point out 10 diff't birds</v>
      </c>
      <c r="K79" s="41" t="str">
        <f>IF(Electives!P97="E","E"," ")</f>
        <v> </v>
      </c>
    </row>
    <row r="80" spans="4:14" ht="12.75">
      <c r="D80" s="38" t="str">
        <f>Achievements!$B92</f>
        <v>11. Duty to God</v>
      </c>
      <c r="E80" s="38"/>
      <c r="F80" s="38"/>
      <c r="G80" s="36"/>
      <c r="I80" s="47" t="str">
        <f>Electives!B98</f>
        <v>e.</v>
      </c>
      <c r="J80" s="47" t="str">
        <f>Electives!C98</f>
        <v>Feed wild birds</v>
      </c>
      <c r="K80" s="41" t="str">
        <f>IF(Electives!P98="E","E"," ")</f>
        <v> </v>
      </c>
      <c r="M80" s="39"/>
      <c r="N80" s="39"/>
    </row>
    <row r="81" spans="4:14" ht="12.75" customHeight="1">
      <c r="D81" s="224" t="s">
        <v>316</v>
      </c>
      <c r="E81" s="45" t="str">
        <f>Achievements!$B93</f>
        <v>a.</v>
      </c>
      <c r="F81" s="9" t="str">
        <f>Achievements!$C93</f>
        <v>CC Faith - Know</v>
      </c>
      <c r="G81" s="41" t="str">
        <f>IF(Achievements!P93="A","A"," ")</f>
        <v> </v>
      </c>
      <c r="I81" s="47" t="str">
        <f>Electives!B99</f>
        <v>f.</v>
      </c>
      <c r="J81" s="47" t="str">
        <f>Electives!C99</f>
        <v>Put out a birdhouse</v>
      </c>
      <c r="K81" s="41" t="str">
        <f>IF(Electives!P99="E","E"," ")</f>
        <v> </v>
      </c>
      <c r="M81" s="39"/>
      <c r="N81" s="39"/>
    </row>
    <row r="82" spans="4:14" ht="12.75" customHeight="1">
      <c r="D82" s="225"/>
      <c r="E82" s="46"/>
      <c r="F82" s="9" t="str">
        <f>Achievements!$C94</f>
        <v>CC Faith - Commit</v>
      </c>
      <c r="G82" s="41" t="str">
        <f>IF(Achievements!P94="A","A"," ")</f>
        <v> </v>
      </c>
      <c r="M82" s="39"/>
      <c r="N82" s="39"/>
    </row>
    <row r="83" spans="4:7" ht="12.75">
      <c r="D83" s="225"/>
      <c r="E83" s="42"/>
      <c r="F83" s="9" t="str">
        <f>Achievements!$C95</f>
        <v>CC Faith - Practice</v>
      </c>
      <c r="G83" s="41" t="str">
        <f>IF(Achievements!P95="A","A"," ")</f>
        <v> </v>
      </c>
    </row>
    <row r="84" spans="4:7" ht="12.75">
      <c r="D84" s="225"/>
      <c r="E84" s="41" t="str">
        <f>Achievements!$B96</f>
        <v>b.</v>
      </c>
      <c r="F84" s="9" t="str">
        <f>Achievements!$C96</f>
        <v>Duty to god</v>
      </c>
      <c r="G84" s="41" t="str">
        <f>IF(Achievements!P96="A","A"," ")</f>
        <v> </v>
      </c>
    </row>
    <row r="85" spans="4:7" ht="12.75">
      <c r="D85" s="225"/>
      <c r="E85" s="41" t="str">
        <f>Achievements!$B97</f>
        <v>c.</v>
      </c>
      <c r="F85" s="9" t="str">
        <f>Achievements!$C97</f>
        <v>Two ideas - religious blfs.</v>
      </c>
      <c r="G85" s="41" t="str">
        <f>IF(Achievements!P97="A","A"," ")</f>
        <v> </v>
      </c>
    </row>
    <row r="86" spans="4:7" ht="12.75">
      <c r="D86" s="226"/>
      <c r="E86" s="41" t="str">
        <f>Achievements!$B98</f>
        <v>d.</v>
      </c>
      <c r="F86" s="9" t="str">
        <f>Achievements!$C98</f>
        <v>Help you place of worship</v>
      </c>
      <c r="G86" s="41" t="str">
        <f>IF(Achievements!P98="A","A"," ")</f>
        <v> </v>
      </c>
    </row>
    <row r="87" spans="4:7" ht="12.75">
      <c r="D87" s="38" t="str">
        <f>Achievements!$B100</f>
        <v>12. Making Choices   (do 12a plus any four of 12b thru 12k)</v>
      </c>
      <c r="E87" s="38"/>
      <c r="F87" s="38"/>
      <c r="G87" s="36"/>
    </row>
    <row r="88" spans="4:7" ht="12.75" customHeight="1">
      <c r="D88" s="224" t="s">
        <v>319</v>
      </c>
      <c r="E88" s="45" t="str">
        <f>Achievements!$B101</f>
        <v>a.</v>
      </c>
      <c r="F88" s="9" t="str">
        <f>Achievements!$C101</f>
        <v>CC Courage - Know</v>
      </c>
      <c r="G88" s="41" t="str">
        <f>IF(Achievements!P101="A","A"," ")</f>
        <v> </v>
      </c>
    </row>
    <row r="89" spans="4:7" ht="12.75" customHeight="1">
      <c r="D89" s="225"/>
      <c r="E89" s="46"/>
      <c r="F89" s="9" t="str">
        <f>Achievements!$C102</f>
        <v>CC Courage - Commit</v>
      </c>
      <c r="G89" s="41" t="str">
        <f>IF(Achievements!P102="A","A"," ")</f>
        <v> </v>
      </c>
    </row>
    <row r="90" spans="4:7" ht="12.75">
      <c r="D90" s="225"/>
      <c r="E90" s="42"/>
      <c r="F90" s="9" t="str">
        <f>Achievements!$C103</f>
        <v>CC Courage - Practice</v>
      </c>
      <c r="G90" s="41" t="str">
        <f>IF(Achievements!P103="A","A"," ")</f>
        <v> </v>
      </c>
    </row>
    <row r="91" spans="4:7" ht="12.75">
      <c r="D91" s="225"/>
      <c r="E91" s="41" t="str">
        <f>Achievements!$B104</f>
        <v>b.</v>
      </c>
      <c r="F91" s="9" t="str">
        <f>Achievements!$C104</f>
        <v>Older boy with drugs</v>
      </c>
      <c r="G91" s="41" t="str">
        <f>IF(Achievements!P104="A","A",IF(Achievements!P104="E","E"," "))</f>
        <v> </v>
      </c>
    </row>
    <row r="92" spans="4:10" ht="12.75">
      <c r="D92" s="225"/>
      <c r="E92" s="41" t="str">
        <f>Achievements!$B105</f>
        <v>c.</v>
      </c>
      <c r="F92" s="9" t="str">
        <f>Achievements!$C105</f>
        <v>Home alone phone call</v>
      </c>
      <c r="G92" s="41" t="str">
        <f>IF(Achievements!P105="A","A",IF(Achievements!P105="E","E"," "))</f>
        <v> </v>
      </c>
      <c r="I92" s="39"/>
      <c r="J92" s="39"/>
    </row>
    <row r="93" spans="4:7" ht="12.75">
      <c r="D93" s="225"/>
      <c r="E93" s="41" t="str">
        <f>Achievements!$B106</f>
        <v>d.</v>
      </c>
      <c r="F93" s="9" t="str">
        <f>Achievements!$C106</f>
        <v>Kid with braces on legs</v>
      </c>
      <c r="G93" s="41" t="str">
        <f>IF(Achievements!P106="A","A",IF(Achievements!P106="E","E"," "))</f>
        <v> </v>
      </c>
    </row>
    <row r="94" spans="4:7" ht="12.75">
      <c r="D94" s="225"/>
      <c r="E94" s="41" t="str">
        <f>Achievements!$B107</f>
        <v>e.</v>
      </c>
      <c r="F94" s="9" t="str">
        <f>Achievements!$C107</f>
        <v>Stranger in car</v>
      </c>
      <c r="G94" s="41" t="str">
        <f>IF(Achievements!P107="A","A",IF(Achievements!P107="E","E"," "))</f>
        <v> </v>
      </c>
    </row>
    <row r="95" spans="4:7" ht="12.75">
      <c r="D95" s="225"/>
      <c r="E95" s="41" t="str">
        <f>Achievements!$B108</f>
        <v>f.</v>
      </c>
      <c r="F95" s="9" t="str">
        <f>Achievements!$C108</f>
        <v>Bully demands money</v>
      </c>
      <c r="G95" s="41" t="str">
        <f>IF(Achievements!P108="A","A",IF(Achievements!P108="E","E"," "))</f>
        <v> </v>
      </c>
    </row>
    <row r="96" spans="4:7" ht="12.75">
      <c r="D96" s="225"/>
      <c r="E96" s="41" t="str">
        <f>Achievements!$B109</f>
        <v>g.</v>
      </c>
      <c r="F96" s="9" t="str">
        <f>Achievements!$C109</f>
        <v>Meter reader</v>
      </c>
      <c r="G96" s="41" t="str">
        <f>IF(Achievements!P109="A","A",IF(Achievements!P109="E","E"," "))</f>
        <v> </v>
      </c>
    </row>
    <row r="97" spans="4:7" ht="12.75">
      <c r="D97" s="225"/>
      <c r="E97" s="41" t="str">
        <f>Achievements!$B110</f>
        <v>h.</v>
      </c>
      <c r="F97" s="9" t="str">
        <f>Achievements!$C110</f>
        <v>Burglar at neighbor's</v>
      </c>
      <c r="G97" s="41" t="str">
        <f>IF(Achievements!P110="A","A",IF(Achievements!P110="E","E"," "))</f>
        <v> </v>
      </c>
    </row>
    <row r="98" spans="4:7" ht="12.75">
      <c r="D98" s="225"/>
      <c r="E98" s="41" t="str">
        <f>Achievements!$B111</f>
        <v>i.</v>
      </c>
      <c r="F98" s="9" t="str">
        <f>Achievements!$C111</f>
        <v>Guide dog</v>
      </c>
      <c r="G98" s="41" t="str">
        <f>IF(Achievements!P111="A","A",IF(Achievements!P111="E","E"," "))</f>
        <v> </v>
      </c>
    </row>
    <row r="99" spans="4:7" ht="12.75">
      <c r="D99" s="225"/>
      <c r="E99" s="41" t="str">
        <f>Achievements!$B112</f>
        <v>j.</v>
      </c>
      <c r="F99" s="9" t="str">
        <f>Achievements!$C112</f>
        <v>Steal from a store</v>
      </c>
      <c r="G99" s="41" t="str">
        <f>IF(Achievements!P112="A","A",IF(Achievements!P112="E","E"," "))</f>
        <v> </v>
      </c>
    </row>
    <row r="100" spans="4:7" ht="12.75">
      <c r="D100" s="226"/>
      <c r="E100" s="41" t="str">
        <f>Achievements!$B113</f>
        <v>k.</v>
      </c>
      <c r="F100" s="9" t="str">
        <f>Achievements!$C113</f>
        <v>Elderly woman</v>
      </c>
      <c r="G100" s="41" t="str">
        <f>IF(Achievements!P113="A","A",IF(Achievements!P113="E","E"," "))</f>
        <v> </v>
      </c>
    </row>
    <row r="101" spans="5:7" ht="12.75">
      <c r="E101" s="40"/>
      <c r="F101" s="4"/>
      <c r="G101" s="4"/>
    </row>
    <row r="103" spans="5:7" ht="15.75">
      <c r="E103" s="40"/>
      <c r="F103" s="58"/>
      <c r="G103" s="4"/>
    </row>
    <row r="104" spans="5:7" ht="12.75">
      <c r="E104" s="40"/>
      <c r="F104" s="4"/>
      <c r="G104" s="4"/>
    </row>
    <row r="105" spans="5:7" ht="12.75">
      <c r="E105" s="40"/>
      <c r="F105" s="4"/>
      <c r="G105" s="4"/>
    </row>
    <row r="106" spans="5:7" ht="12.75">
      <c r="E106" s="40"/>
      <c r="F106" s="4"/>
      <c r="G106" s="4"/>
    </row>
    <row r="107" spans="5:7" ht="12.75">
      <c r="E107" s="40"/>
      <c r="F107" s="4"/>
      <c r="G107" s="4"/>
    </row>
  </sheetData>
  <sheetProtection password="CA1D" sheet="1" objects="1" scenarios="1"/>
  <mergeCells count="20">
    <mergeCell ref="D81:D86"/>
    <mergeCell ref="D88:D100"/>
    <mergeCell ref="M14:O14"/>
    <mergeCell ref="M8:O8"/>
    <mergeCell ref="D17:D23"/>
    <mergeCell ref="M18:O18"/>
    <mergeCell ref="D42:D46"/>
    <mergeCell ref="D48:D55"/>
    <mergeCell ref="D57:D61"/>
    <mergeCell ref="D63:D69"/>
    <mergeCell ref="D1:G2"/>
    <mergeCell ref="I1:K2"/>
    <mergeCell ref="M1:O2"/>
    <mergeCell ref="D4:D15"/>
    <mergeCell ref="D3:G3"/>
    <mergeCell ref="D71:D79"/>
    <mergeCell ref="D16:G16"/>
    <mergeCell ref="D25:D27"/>
    <mergeCell ref="D29:D34"/>
    <mergeCell ref="D36:D40"/>
  </mergeCells>
  <printOptions/>
  <pageMargins left="0.5" right="0.5" top="0.5" bottom="0.5" header="0.25" footer="0.25"/>
  <pageSetup fitToHeight="1" fitToWidth="1" horizontalDpi="600" verticalDpi="600" orientation="portrait" scale="56" r:id="rId1"/>
  <headerFooter alignWithMargins="0">
    <oddHeader>&amp;C&amp;"Arial,Bold"&amp;14WolfTrax&amp;12
&amp;D</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O107"/>
  <sheetViews>
    <sheetView showGridLines="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9.140625" defaultRowHeight="12.75"/>
  <cols>
    <col min="1" max="1" width="31.140625" style="0" customWidth="1"/>
    <col min="2" max="2" width="3.8515625" style="0" customWidth="1"/>
    <col min="3" max="3" width="6.421875" style="0" customWidth="1"/>
    <col min="4" max="4" width="2.7109375" style="0" customWidth="1"/>
    <col min="5" max="5" width="2.57421875" style="37" customWidth="1"/>
    <col min="6" max="6" width="29.140625" style="0" customWidth="1"/>
    <col min="7" max="7" width="3.421875" style="0" customWidth="1"/>
    <col min="8" max="8" width="6.421875" style="0" customWidth="1"/>
    <col min="9" max="9" width="2.57421875" style="0" customWidth="1"/>
    <col min="10" max="10" width="28.57421875" style="0" customWidth="1"/>
    <col min="11" max="11" width="3.421875" style="0" customWidth="1"/>
    <col min="12" max="12" width="6.421875" style="0" customWidth="1"/>
    <col min="13" max="13" width="2.57421875" style="0" customWidth="1"/>
    <col min="14" max="14" width="28.57421875" style="0" customWidth="1"/>
    <col min="15" max="15" width="3.421875" style="0" customWidth="1"/>
  </cols>
  <sheetData>
    <row r="1" spans="1:15" ht="20.25">
      <c r="A1" s="49" t="str">
        <f ca="1">RIGHT(CELL("filename",A1),SUM(LEN(CELL("filename",A1))-SEARCH("]",CELL("filename",A1),1)))</f>
        <v>Scout 13</v>
      </c>
      <c r="D1" s="228" t="s">
        <v>250</v>
      </c>
      <c r="E1" s="228"/>
      <c r="F1" s="228"/>
      <c r="G1" s="228"/>
      <c r="I1" s="228" t="s">
        <v>251</v>
      </c>
      <c r="J1" s="228"/>
      <c r="K1" s="228"/>
      <c r="M1" s="228" t="s">
        <v>251</v>
      </c>
      <c r="N1" s="228"/>
      <c r="O1" s="228"/>
    </row>
    <row r="2" spans="4:15" ht="7.5" customHeight="1">
      <c r="D2" s="228"/>
      <c r="E2" s="228"/>
      <c r="F2" s="228"/>
      <c r="G2" s="228"/>
      <c r="I2" s="228"/>
      <c r="J2" s="228"/>
      <c r="K2" s="228"/>
      <c r="M2" s="228"/>
      <c r="N2" s="228"/>
      <c r="O2" s="228"/>
    </row>
    <row r="3" spans="1:14" ht="12.75">
      <c r="A3" s="2" t="s">
        <v>320</v>
      </c>
      <c r="D3" s="229" t="str">
        <f>Achievements!$B5</f>
        <v>1. Feats of Skill</v>
      </c>
      <c r="E3" s="229"/>
      <c r="F3" s="229"/>
      <c r="G3" s="229"/>
      <c r="I3" s="2" t="str">
        <f>Electives!B9</f>
        <v>1. It's a Secret</v>
      </c>
      <c r="J3" s="2"/>
      <c r="M3" s="2" t="str">
        <f>Electives!B101</f>
        <v>14. Pets</v>
      </c>
      <c r="N3" s="39"/>
    </row>
    <row r="4" spans="1:15" ht="12.75">
      <c r="A4" s="50" t="s">
        <v>252</v>
      </c>
      <c r="B4" s="61" t="str">
        <f>IF(COUNTIF(B11:B22,"C")=12,"C",IF(COUNTIF(B11:B22,"P")&gt;0,"P",IF(COUNTIF(B11:B22,"C")&gt;0,"P"," ")))</f>
        <v> </v>
      </c>
      <c r="D4" s="227" t="s">
        <v>317</v>
      </c>
      <c r="E4" s="41" t="str">
        <f>Achievements!$B6</f>
        <v>a.</v>
      </c>
      <c r="F4" s="9" t="str">
        <f>Achievements!$C6</f>
        <v>Play catch</v>
      </c>
      <c r="G4" s="42" t="str">
        <f>IF(Achievements!Q6="A","A"," ")</f>
        <v> </v>
      </c>
      <c r="I4" s="47" t="str">
        <f>Electives!B10</f>
        <v>a.</v>
      </c>
      <c r="J4" s="47" t="str">
        <f>Electives!C10</f>
        <v>Use a secret code</v>
      </c>
      <c r="K4" s="41" t="str">
        <f>IF(Electives!Q10="E","E"," ")</f>
        <v> </v>
      </c>
      <c r="M4" s="47" t="str">
        <f>Electives!B102</f>
        <v>a.</v>
      </c>
      <c r="N4" s="47" t="str">
        <f>Electives!C102</f>
        <v>Take care of a pet</v>
      </c>
      <c r="O4" s="41" t="str">
        <f>IF(Electives!Q102="E","E"," ")</f>
        <v> </v>
      </c>
    </row>
    <row r="5" spans="1:15" ht="12.75">
      <c r="A5" s="51" t="s">
        <v>253</v>
      </c>
      <c r="B5" s="61" t="str">
        <f>IF(Electives!Q6&gt;0,Electives!Q6," ")</f>
        <v> </v>
      </c>
      <c r="D5" s="227"/>
      <c r="E5" s="41" t="str">
        <f>Achievements!$B7</f>
        <v>b.</v>
      </c>
      <c r="F5" s="9" t="str">
        <f>Achievements!$C7</f>
        <v>Walk a line</v>
      </c>
      <c r="G5" s="42" t="str">
        <f>IF(Achievements!Q7="A","A"," ")</f>
        <v> </v>
      </c>
      <c r="I5" s="47" t="str">
        <f>Electives!B11</f>
        <v>b.</v>
      </c>
      <c r="J5" s="47" t="str">
        <f>Electives!C11</f>
        <v>Write in invisible ink</v>
      </c>
      <c r="K5" s="41" t="str">
        <f>IF(Electives!Q11="E","E"," ")</f>
        <v> </v>
      </c>
      <c r="M5" s="47" t="str">
        <f>Electives!B103</f>
        <v>b.</v>
      </c>
      <c r="N5" s="47" t="str">
        <f>Electives!C103</f>
        <v>Meet a strange dog</v>
      </c>
      <c r="O5" s="41" t="str">
        <f>IF(Electives!Q103="E","E"," ")</f>
        <v> </v>
      </c>
    </row>
    <row r="6" spans="1:15" ht="12.75">
      <c r="A6" s="51" t="s">
        <v>331</v>
      </c>
      <c r="B6" s="61">
        <f>IF(Electives!Q6=" ",0,INT(Electives!Q6/10))</f>
        <v>0</v>
      </c>
      <c r="D6" s="227"/>
      <c r="E6" s="41" t="str">
        <f>Achievements!$B8</f>
        <v>c.</v>
      </c>
      <c r="F6" s="9" t="str">
        <f>Achievements!$C8</f>
        <v>Front roll</v>
      </c>
      <c r="G6" s="42" t="str">
        <f>IF(Achievements!Q8="A","A"," ")</f>
        <v> </v>
      </c>
      <c r="I6" s="47" t="str">
        <f>Electives!B12</f>
        <v>c.</v>
      </c>
      <c r="J6" s="47" t="str">
        <f>Electives!C12</f>
        <v>Sign your name in ASL</v>
      </c>
      <c r="K6" s="41" t="str">
        <f>IF(Electives!Q12="E","E"," ")</f>
        <v> </v>
      </c>
      <c r="M6" s="47" t="str">
        <f>Electives!B104</f>
        <v>c.</v>
      </c>
      <c r="N6" s="47" t="str">
        <f>Electives!C104</f>
        <v>Read and report on a pet book</v>
      </c>
      <c r="O6" s="41" t="str">
        <f>IF(Electives!Q104="E","E"," ")</f>
        <v> </v>
      </c>
    </row>
    <row r="7" spans="1:15" ht="12.75">
      <c r="A7" s="51" t="s">
        <v>332</v>
      </c>
      <c r="B7" s="62">
        <f>INT(COUNTIF(B11:B22,"C")/3)</f>
        <v>0</v>
      </c>
      <c r="D7" s="227"/>
      <c r="E7" s="41" t="str">
        <f>Achievements!$B9</f>
        <v>d.</v>
      </c>
      <c r="F7" s="9" t="str">
        <f>Achievements!$C9</f>
        <v>Back roll</v>
      </c>
      <c r="G7" s="42" t="str">
        <f>IF(Achievements!Q9="A","A"," ")</f>
        <v> </v>
      </c>
      <c r="I7" s="47" t="str">
        <f>Electives!B13</f>
        <v>d.</v>
      </c>
      <c r="J7" s="47" t="str">
        <f>Electives!C13</f>
        <v>Use 12 American Indian sgns</v>
      </c>
      <c r="K7" s="41" t="str">
        <f>IF(Electives!Q13="E","E"," ")</f>
        <v> </v>
      </c>
      <c r="M7" s="47" t="str">
        <f>Electives!B105</f>
        <v>d.</v>
      </c>
      <c r="N7" s="47" t="str">
        <f>Electives!C105</f>
        <v>Define rabid and tell what to do</v>
      </c>
      <c r="O7" s="41" t="str">
        <f>IF(Electives!Q105="E","E"," ")</f>
        <v> </v>
      </c>
    </row>
    <row r="8" spans="1:15" ht="12.75">
      <c r="A8" s="60"/>
      <c r="B8" s="60"/>
      <c r="D8" s="227"/>
      <c r="E8" s="41" t="str">
        <f>Achievements!$B10</f>
        <v>e.</v>
      </c>
      <c r="F8" s="9" t="str">
        <f>Achievements!$C10</f>
        <v>Falling forward roll</v>
      </c>
      <c r="G8" s="42" t="str">
        <f>IF(Achievements!Q10="A","A"," ")</f>
        <v> </v>
      </c>
      <c r="I8" s="2" t="str">
        <f>Electives!B15</f>
        <v>2. Be an Actor</v>
      </c>
      <c r="J8" s="2"/>
      <c r="M8" s="163" t="str">
        <f>Electives!B107</f>
        <v>15. Grow Something</v>
      </c>
      <c r="N8" s="163"/>
      <c r="O8" s="163"/>
    </row>
    <row r="9" spans="1:15" ht="12.75">
      <c r="A9" s="7"/>
      <c r="B9" s="7"/>
      <c r="D9" s="227"/>
      <c r="E9" s="41" t="str">
        <f>Achievements!$B11</f>
        <v>f.</v>
      </c>
      <c r="F9" s="9" t="str">
        <f>Achievements!$C11</f>
        <v>Jump high</v>
      </c>
      <c r="G9" s="42" t="str">
        <f>IF(Achievements!Q11="A","A",IF(Achievements!Q11="E","E"," "))</f>
        <v> </v>
      </c>
      <c r="I9" s="47" t="str">
        <f>Electives!B16</f>
        <v>a.</v>
      </c>
      <c r="J9" s="47" t="str">
        <f>Electives!C16</f>
        <v>Put on skit w/costumes</v>
      </c>
      <c r="K9" s="41" t="str">
        <f>IF(Electives!Q16="E","E"," ")</f>
        <v> </v>
      </c>
      <c r="M9" s="47" t="str">
        <f>Electives!B108</f>
        <v>a.</v>
      </c>
      <c r="N9" s="47" t="str">
        <f>Electives!C108</f>
        <v>Plant and raise box garden</v>
      </c>
      <c r="O9" s="41" t="str">
        <f>IF(Electives!Q108="E","E"," ")</f>
        <v> </v>
      </c>
    </row>
    <row r="10" spans="1:15" ht="12.75">
      <c r="A10" s="2" t="s">
        <v>322</v>
      </c>
      <c r="D10" s="227"/>
      <c r="E10" s="41" t="str">
        <f>Achievements!$B12</f>
        <v>g.</v>
      </c>
      <c r="F10" s="9" t="str">
        <f>Achievements!$C12</f>
        <v>Elephant walk, etc.</v>
      </c>
      <c r="G10" s="42" t="str">
        <f>IF(Achievements!Q12="A","A",IF(Achievements!Q12="E","E"," "))</f>
        <v> </v>
      </c>
      <c r="I10" s="47" t="str">
        <f>Electives!B17</f>
        <v>b.</v>
      </c>
      <c r="J10" s="47" t="str">
        <f>Electives!C17</f>
        <v>Make scenery for a skit</v>
      </c>
      <c r="K10" s="41" t="str">
        <f>IF(Electives!Q17="E","E"," ")</f>
        <v> </v>
      </c>
      <c r="M10" s="47" t="str">
        <f>Electives!B109</f>
        <v>b.</v>
      </c>
      <c r="N10" s="47" t="str">
        <f>Electives!C109</f>
        <v>Plant and raise flower bed</v>
      </c>
      <c r="O10" s="41" t="str">
        <f>IF(Electives!Q109="E","E"," ")</f>
        <v> </v>
      </c>
    </row>
    <row r="11" spans="1:15" ht="12.75">
      <c r="A11" s="52" t="s">
        <v>254</v>
      </c>
      <c r="B11" s="63" t="str">
        <f>Achievements!Q18</f>
        <v> </v>
      </c>
      <c r="D11" s="227"/>
      <c r="E11" s="41" t="str">
        <f>Achievements!$B13</f>
        <v>h.</v>
      </c>
      <c r="F11" s="9" t="str">
        <f>Achievements!$C13</f>
        <v>Swim 25 feet</v>
      </c>
      <c r="G11" s="42" t="str">
        <f>IF(Achievements!Q13="A","A",IF(Achievements!Q13="E","E"," "))</f>
        <v> </v>
      </c>
      <c r="I11" s="47" t="str">
        <f>Electives!B18</f>
        <v>c.</v>
      </c>
      <c r="J11" s="47" t="str">
        <f>Electives!C18</f>
        <v>Make sound effects for a skit</v>
      </c>
      <c r="K11" s="41" t="str">
        <f>IF(Electives!Q18="E","E"," ")</f>
        <v> </v>
      </c>
      <c r="M11" s="47" t="str">
        <f>Electives!B110</f>
        <v>c.</v>
      </c>
      <c r="N11" s="47" t="str">
        <f>Electives!C110</f>
        <v>Grow a plant indoors</v>
      </c>
      <c r="O11" s="41" t="str">
        <f>IF(Electives!Q110="E","E"," ")</f>
        <v> </v>
      </c>
    </row>
    <row r="12" spans="1:15" ht="12.75">
      <c r="A12" s="53" t="s">
        <v>255</v>
      </c>
      <c r="B12" s="63" t="str">
        <f>Achievements!Q27</f>
        <v> </v>
      </c>
      <c r="D12" s="227"/>
      <c r="E12" s="41" t="str">
        <f>Achievements!$B14</f>
        <v>i.</v>
      </c>
      <c r="F12" s="9" t="str">
        <f>Achievements!$C14</f>
        <v>Tread water</v>
      </c>
      <c r="G12" s="42" t="str">
        <f>IF(Achievements!Q14="A","A",IF(Achievements!Q14="E","E"," "))</f>
        <v> </v>
      </c>
      <c r="I12" s="47" t="str">
        <f>Electives!B19</f>
        <v>d.</v>
      </c>
      <c r="J12" s="47" t="str">
        <f>Electives!C19</f>
        <v>Be the announcer for a skit</v>
      </c>
      <c r="K12" s="41" t="str">
        <f>IF(Electives!Q19="E","E"," ")</f>
        <v> </v>
      </c>
      <c r="M12" s="47" t="str">
        <f>Electives!B111</f>
        <v>d.</v>
      </c>
      <c r="N12" s="47" t="str">
        <f>Electives!C111</f>
        <v>Plant &amp; raise vegetables</v>
      </c>
      <c r="O12" s="41" t="str">
        <f>IF(Electives!Q111="E","E"," ")</f>
        <v> </v>
      </c>
    </row>
    <row r="13" spans="1:15" ht="12.75">
      <c r="A13" s="53" t="s">
        <v>256</v>
      </c>
      <c r="B13" s="63" t="str">
        <f>Achievements!Q32</f>
        <v> </v>
      </c>
      <c r="D13" s="227"/>
      <c r="E13" s="41" t="str">
        <f>Achievements!$B15</f>
        <v>j.</v>
      </c>
      <c r="F13" s="9" t="str">
        <f>Achievements!$C15</f>
        <v>Basketball passes</v>
      </c>
      <c r="G13" s="42" t="str">
        <f>IF(Achievements!Q15="A","A",IF(Achievements!Q15="E","E"," "))</f>
        <v> </v>
      </c>
      <c r="I13" s="47" t="str">
        <f>Electives!B20</f>
        <v>e.</v>
      </c>
      <c r="J13" s="47" t="str">
        <f>Electives!C20</f>
        <v>Make paper sack mask for skit</v>
      </c>
      <c r="K13" s="41" t="str">
        <f>IF(Electives!Q20="E","E"," ")</f>
        <v> </v>
      </c>
      <c r="M13" s="47" t="str">
        <f>Electives!B112</f>
        <v>e.</v>
      </c>
      <c r="N13" s="47" t="str">
        <f>Electives!C112</f>
        <v>Visit botanical garden in area</v>
      </c>
      <c r="O13" s="41" t="str">
        <f>IF(Electives!Q112="E","E"," ")</f>
        <v> </v>
      </c>
    </row>
    <row r="14" spans="1:15" ht="12.75">
      <c r="A14" s="53" t="s">
        <v>263</v>
      </c>
      <c r="B14" s="63" t="str">
        <f>Achievements!Q40</f>
        <v> </v>
      </c>
      <c r="D14" s="227"/>
      <c r="E14" s="41" t="str">
        <f>Achievements!$B16</f>
        <v>k.</v>
      </c>
      <c r="F14" s="9" t="str">
        <f>Achievements!$C16</f>
        <v>Frog stand</v>
      </c>
      <c r="G14" s="42" t="str">
        <f>IF(Achievements!Q16="A","A",IF(Achievements!Q16="E","E"," "))</f>
        <v> </v>
      </c>
      <c r="I14" s="2" t="str">
        <f>Electives!B22</f>
        <v>3. Make it Yourself</v>
      </c>
      <c r="J14" s="2"/>
      <c r="M14" s="163" t="str">
        <f>Electives!B114</f>
        <v>16. Family Alert</v>
      </c>
      <c r="N14" s="163"/>
      <c r="O14" s="163"/>
    </row>
    <row r="15" spans="1:15" ht="12.75">
      <c r="A15" s="53" t="s">
        <v>264</v>
      </c>
      <c r="B15" s="63" t="str">
        <f>Achievements!Q47</f>
        <v> </v>
      </c>
      <c r="D15" s="227"/>
      <c r="E15" s="41" t="str">
        <f>Achievements!$B17</f>
        <v>l.</v>
      </c>
      <c r="F15" s="9" t="str">
        <f>Achievements!$C17</f>
        <v>Run or Jog 5 min</v>
      </c>
      <c r="G15" s="42" t="str">
        <f>IF(Achievements!Q17="A","A",IF(Achievements!Q17="E","E"," "))</f>
        <v> </v>
      </c>
      <c r="I15" s="47" t="str">
        <f>Electives!B23</f>
        <v>a.</v>
      </c>
      <c r="J15" s="47" t="str">
        <f>Electives!C23</f>
        <v>Make something useful</v>
      </c>
      <c r="K15" s="41" t="str">
        <f>IF(Electives!Q23="E","E"," ")</f>
        <v> </v>
      </c>
      <c r="M15" s="47" t="str">
        <f>Electives!B115</f>
        <v>a.</v>
      </c>
      <c r="N15" s="47" t="str">
        <f>Electives!C115</f>
        <v>Family talk about emergencies</v>
      </c>
      <c r="O15" s="41" t="str">
        <f>IF(Electives!Q115="E","E"," ")</f>
        <v> </v>
      </c>
    </row>
    <row r="16" spans="1:15" ht="12.75">
      <c r="A16" s="53" t="s">
        <v>257</v>
      </c>
      <c r="B16" s="63" t="str">
        <f>Achievements!Q54</f>
        <v> </v>
      </c>
      <c r="D16" s="233" t="str">
        <f>Achievements!$B19</f>
        <v>2. Your Flag</v>
      </c>
      <c r="E16" s="233"/>
      <c r="F16" s="233"/>
      <c r="G16" s="233"/>
      <c r="I16" s="47" t="str">
        <f>Electives!B24</f>
        <v>b.</v>
      </c>
      <c r="J16" s="47" t="str">
        <f>Electives!C24</f>
        <v>Stretch your hand</v>
      </c>
      <c r="K16" s="41" t="str">
        <f>IF(Electives!Q24="E","E"," ")</f>
        <v> </v>
      </c>
      <c r="M16" s="47" t="str">
        <f>Electives!B116</f>
        <v>b.</v>
      </c>
      <c r="N16" s="47" t="str">
        <f>Electives!C116</f>
        <v>Safe water - purify water</v>
      </c>
      <c r="O16" s="41" t="str">
        <f>IF(Electives!Q116="E","E"," ")</f>
        <v> </v>
      </c>
    </row>
    <row r="17" spans="1:15" ht="12.75">
      <c r="A17" s="53" t="s">
        <v>258</v>
      </c>
      <c r="B17" s="63" t="str">
        <f>Achievements!Q64</f>
        <v> </v>
      </c>
      <c r="D17" s="227" t="s">
        <v>316</v>
      </c>
      <c r="E17" s="41" t="str">
        <f>Achievements!$B20</f>
        <v>a.</v>
      </c>
      <c r="F17" s="9" t="str">
        <f>Achievements!$C20</f>
        <v>Pledge of allegiance</v>
      </c>
      <c r="G17" s="42" t="str">
        <f>IF(Achievements!Q20="A","A"," ")</f>
        <v> </v>
      </c>
      <c r="I17" s="47" t="str">
        <f>Electives!B25</f>
        <v>c.</v>
      </c>
      <c r="J17" s="47" t="str">
        <f>Electives!C25</f>
        <v>Make a bench fork</v>
      </c>
      <c r="K17" s="41" t="str">
        <f>IF(Electives!Q25="E","E"," ")</f>
        <v> </v>
      </c>
      <c r="M17" s="48" t="str">
        <f>Electives!B117</f>
        <v>c.</v>
      </c>
      <c r="N17" s="48" t="str">
        <f>Electives!C117</f>
        <v>First aid supplies &amp; kit</v>
      </c>
      <c r="O17" s="41" t="str">
        <f>IF(Electives!Q117="E","E"," ")</f>
        <v> </v>
      </c>
    </row>
    <row r="18" spans="1:15" ht="12.75">
      <c r="A18" s="53" t="s">
        <v>259</v>
      </c>
      <c r="B18" s="63" t="str">
        <f>Achievements!Q71</f>
        <v> </v>
      </c>
      <c r="D18" s="227"/>
      <c r="E18" s="41" t="str">
        <f>Achievements!$B21</f>
        <v>b.</v>
      </c>
      <c r="F18" s="9" t="str">
        <f>Achievements!$C21</f>
        <v>Lead flag ceremony</v>
      </c>
      <c r="G18" s="42" t="str">
        <f>IF(Achievements!Q21="A","A"," ")</f>
        <v> </v>
      </c>
      <c r="I18" s="47" t="str">
        <f>Electives!B26</f>
        <v>d.</v>
      </c>
      <c r="J18" s="47" t="str">
        <f>Electives!C26</f>
        <v>Make a door stop</v>
      </c>
      <c r="K18" s="41" t="str">
        <f>IF(Electives!Q26="E","E"," ")</f>
        <v> </v>
      </c>
      <c r="M18" s="163" t="str">
        <f>Electives!B119</f>
        <v>17. Tie It Right</v>
      </c>
      <c r="N18" s="163"/>
      <c r="O18" s="163"/>
    </row>
    <row r="19" spans="1:15" ht="12.75">
      <c r="A19" s="53" t="s">
        <v>265</v>
      </c>
      <c r="B19" s="63" t="str">
        <f>Achievements!Q80</f>
        <v> </v>
      </c>
      <c r="D19" s="227"/>
      <c r="E19" s="41" t="str">
        <f>Achievements!$B22</f>
        <v>c.</v>
      </c>
      <c r="F19" s="9" t="str">
        <f>Achievements!$C22</f>
        <v>Respect and care for flag</v>
      </c>
      <c r="G19" s="42" t="str">
        <f>IF(Achievements!Q22="A","A"," ")</f>
        <v> </v>
      </c>
      <c r="I19" s="47" t="str">
        <f>Electives!B27</f>
        <v>e.</v>
      </c>
      <c r="J19" s="47" t="str">
        <f>Electives!C27</f>
        <v>Make something else</v>
      </c>
      <c r="K19" s="41" t="str">
        <f>IF(Electives!Q27="E","E"," ")</f>
        <v> </v>
      </c>
      <c r="M19" s="47" t="str">
        <f>Electives!B120</f>
        <v>a.</v>
      </c>
      <c r="N19" s="47" t="str">
        <f>Electives!C120</f>
        <v>Overhand knot &amp; square knot</v>
      </c>
      <c r="O19" s="41" t="str">
        <f>IF(Electives!Q120="E","E"," ")</f>
        <v> </v>
      </c>
    </row>
    <row r="20" spans="1:15" ht="12.75">
      <c r="A20" s="53" t="s">
        <v>260</v>
      </c>
      <c r="B20" s="63" t="str">
        <f>Achievements!Q91</f>
        <v> </v>
      </c>
      <c r="D20" s="227"/>
      <c r="E20" s="41" t="str">
        <f>Achievements!$B23</f>
        <v>d.</v>
      </c>
      <c r="F20" s="9" t="str">
        <f>Achievements!$C23</f>
        <v>State Flag</v>
      </c>
      <c r="G20" s="42" t="str">
        <f>IF(Achievements!Q23="A","A"," ")</f>
        <v> </v>
      </c>
      <c r="I20" s="2" t="str">
        <f>Electives!B29</f>
        <v>4. Play a Game</v>
      </c>
      <c r="J20" s="2"/>
      <c r="M20" s="47" t="str">
        <f>Electives!B121</f>
        <v>b.</v>
      </c>
      <c r="N20" s="47" t="str">
        <f>Electives!C121</f>
        <v>Tie shoelaces</v>
      </c>
      <c r="O20" s="41" t="str">
        <f>IF(Electives!Q121="E","E"," ")</f>
        <v> </v>
      </c>
    </row>
    <row r="21" spans="1:15" ht="12.75">
      <c r="A21" s="53" t="s">
        <v>261</v>
      </c>
      <c r="B21" s="63" t="str">
        <f>Achievements!Q99</f>
        <v> </v>
      </c>
      <c r="D21" s="227"/>
      <c r="E21" s="41" t="str">
        <f>Achievements!$B24</f>
        <v>e.</v>
      </c>
      <c r="F21" s="9" t="str">
        <f>Achievements!$C24</f>
        <v>Raise flag</v>
      </c>
      <c r="G21" s="42" t="str">
        <f>IF(Achievements!Q24="A","A"," ")</f>
        <v> </v>
      </c>
      <c r="I21" s="47" t="str">
        <f>Electives!B30</f>
        <v>a.</v>
      </c>
      <c r="J21" s="47" t="str">
        <f>Electives!C30</f>
        <v>Play pie-tin washer toss</v>
      </c>
      <c r="K21" s="41" t="str">
        <f>IF(Electives!Q30="E","E"," ")</f>
        <v> </v>
      </c>
      <c r="M21" s="47" t="str">
        <f>Electives!B122</f>
        <v>c.</v>
      </c>
      <c r="N21" s="47" t="str">
        <f>Electives!C122</f>
        <v>Wrap and tie a package</v>
      </c>
      <c r="O21" s="41" t="str">
        <f>IF(Electives!Q122="E","E"," ")</f>
        <v> </v>
      </c>
    </row>
    <row r="22" spans="1:15" ht="12.75">
      <c r="A22" s="53" t="s">
        <v>262</v>
      </c>
      <c r="B22" s="64" t="str">
        <f>Achievements!Q114</f>
        <v> </v>
      </c>
      <c r="D22" s="227"/>
      <c r="E22" s="41" t="str">
        <f>Achievements!$B25</f>
        <v>f.</v>
      </c>
      <c r="F22" s="9" t="str">
        <f>Achievements!$C25</f>
        <v>Outdoor flag ceremony</v>
      </c>
      <c r="G22" s="42" t="str">
        <f>IF(Achievements!Q25="A","A"," ")</f>
        <v> </v>
      </c>
      <c r="I22" s="47" t="str">
        <f>Electives!B31</f>
        <v>b.</v>
      </c>
      <c r="J22" s="47" t="str">
        <f>Electives!C31</f>
        <v>Play marble sharpshooter</v>
      </c>
      <c r="K22" s="41" t="str">
        <f>IF(Electives!Q31="E","E"," ")</f>
        <v> </v>
      </c>
      <c r="M22" s="47" t="str">
        <f>Electives!B123</f>
        <v>d.</v>
      </c>
      <c r="N22" s="47" t="str">
        <f>Electives!C123</f>
        <v>Tie a stack of newspapers</v>
      </c>
      <c r="O22" s="41" t="str">
        <f>IF(Electives!Q123="E","E"," ")</f>
        <v> </v>
      </c>
    </row>
    <row r="23" spans="1:15" ht="12.75">
      <c r="A23" s="54" t="s">
        <v>330</v>
      </c>
      <c r="B23" s="63" t="str">
        <f>IF(Electives!Q8&gt;0,Electives!Q8," ")</f>
        <v> </v>
      </c>
      <c r="D23" s="227"/>
      <c r="E23" s="41" t="str">
        <f>Achievements!$B26</f>
        <v>g.</v>
      </c>
      <c r="F23" s="9" t="str">
        <f>Achievements!$C26</f>
        <v>Fold US Flag</v>
      </c>
      <c r="G23" s="42" t="str">
        <f>IF(Achievements!Q26="A","A"," ")</f>
        <v> </v>
      </c>
      <c r="I23" s="47" t="str">
        <f>Electives!B32</f>
        <v>c.</v>
      </c>
      <c r="J23" s="47" t="str">
        <f>Electives!C32</f>
        <v>Play ring toss</v>
      </c>
      <c r="K23" s="41" t="str">
        <f>IF(Electives!Q32="E","E"," ")</f>
        <v> </v>
      </c>
      <c r="M23" s="47" t="str">
        <f>Electives!B124</f>
        <v>e.</v>
      </c>
      <c r="N23" s="47" t="str">
        <f>Electives!C124</f>
        <v>Tie two cords with overhand</v>
      </c>
      <c r="O23" s="41" t="str">
        <f>IF(Electives!Q124="E","E"," ")</f>
        <v> </v>
      </c>
    </row>
    <row r="24" spans="4:15" ht="12.75">
      <c r="D24" s="44" t="str">
        <f>Achievements!$B28</f>
        <v>3. Keep Your Body Healthy</v>
      </c>
      <c r="E24" s="44"/>
      <c r="F24" s="44"/>
      <c r="G24" s="44"/>
      <c r="I24" s="47" t="str">
        <f>Electives!B33</f>
        <v>d.</v>
      </c>
      <c r="J24" s="47" t="str">
        <f>Electives!C33</f>
        <v>Play beanbag toss</v>
      </c>
      <c r="K24" s="41" t="str">
        <f>IF(Electives!Q33="E","E"," ")</f>
        <v> </v>
      </c>
      <c r="M24" s="47" t="str">
        <f>Electives!B125</f>
        <v>f.</v>
      </c>
      <c r="N24" s="47" t="str">
        <f>Electives!C125</f>
        <v>Tie a necktie</v>
      </c>
      <c r="O24" s="41" t="str">
        <f>IF(Electives!Q125="E","E"," ")</f>
        <v> </v>
      </c>
    </row>
    <row r="25" spans="4:15" ht="12.75" customHeight="1">
      <c r="D25" s="224" t="s">
        <v>316</v>
      </c>
      <c r="E25" s="41" t="str">
        <f>Achievements!$B29</f>
        <v>a.</v>
      </c>
      <c r="F25" s="9" t="str">
        <f>Achievements!$C29</f>
        <v>Track health habits</v>
      </c>
      <c r="G25" s="42" t="str">
        <f>IF(Achievements!Q29="A","A"," ")</f>
        <v> </v>
      </c>
      <c r="I25" s="47" t="str">
        <f>Electives!B34</f>
        <v>e.</v>
      </c>
      <c r="J25" s="47" t="str">
        <f>Electives!C34</f>
        <v>Play a game of marbles</v>
      </c>
      <c r="K25" s="41" t="str">
        <f>IF(Electives!Q34="E","E"," ")</f>
        <v> </v>
      </c>
      <c r="M25" s="47" t="str">
        <f>Electives!B126</f>
        <v>g.</v>
      </c>
      <c r="N25" s="47" t="str">
        <f>Electives!C126</f>
        <v>Wrap ends of a rope with tape</v>
      </c>
      <c r="O25" s="41" t="str">
        <f>IF(Electives!Q126="E","E"," ")</f>
        <v> </v>
      </c>
    </row>
    <row r="26" spans="1:15" ht="12.75" customHeight="1">
      <c r="A26" s="57" t="s">
        <v>321</v>
      </c>
      <c r="B26" s="4"/>
      <c r="D26" s="225"/>
      <c r="E26" s="41" t="str">
        <f>Achievements!$B30</f>
        <v>b.</v>
      </c>
      <c r="F26" s="9" t="str">
        <f>Achievements!$C30</f>
        <v>Stop spread of colds</v>
      </c>
      <c r="G26" s="42" t="str">
        <f>IF(Achievements!Q30="A","A"," ")</f>
        <v> </v>
      </c>
      <c r="I26" s="47" t="str">
        <f>Electives!B35</f>
        <v>f.</v>
      </c>
      <c r="J26" s="47" t="str">
        <f>Electives!C35</f>
        <v>Play large group game</v>
      </c>
      <c r="K26" s="41" t="str">
        <f>IF(Electives!Q35="E","E"," ")</f>
        <v> </v>
      </c>
      <c r="M26" s="11" t="str">
        <f>Electives!B128</f>
        <v>18. Outdoor Adventure</v>
      </c>
      <c r="N26" s="11"/>
      <c r="O26" s="11"/>
    </row>
    <row r="27" spans="1:15" ht="12.75">
      <c r="A27" s="55" t="str">
        <f>Electives!B9</f>
        <v>1. It's a Secret</v>
      </c>
      <c r="B27" s="41" t="str">
        <f>IF(Electives!Q14&gt;0,Electives!Q14," ")</f>
        <v> </v>
      </c>
      <c r="D27" s="226"/>
      <c r="E27" s="41" t="str">
        <f>Achievements!$B31</f>
        <v>c.</v>
      </c>
      <c r="F27" s="9" t="str">
        <f>Achievements!$C31</f>
        <v>Cut on your finger</v>
      </c>
      <c r="G27" s="42" t="str">
        <f>IF(Achievements!Q31="A","A"," ")</f>
        <v> </v>
      </c>
      <c r="I27" s="2" t="str">
        <f>Electives!B37</f>
        <v>5. Spare Time Fun</v>
      </c>
      <c r="J27" s="39"/>
      <c r="M27" s="47" t="str">
        <f>Electives!B129</f>
        <v>a.</v>
      </c>
      <c r="N27" s="47" t="str">
        <f>Electives!C129</f>
        <v>Plan &amp; hold family or den picnic</v>
      </c>
      <c r="O27" s="41" t="str">
        <f>IF(Electives!Q129="E","E"," ")</f>
        <v> </v>
      </c>
    </row>
    <row r="28" spans="1:15" ht="12.75">
      <c r="A28" s="8" t="str">
        <f>Electives!B15</f>
        <v>2. Be an Actor</v>
      </c>
      <c r="B28" s="41" t="str">
        <f>IF(Electives!Q21&gt;0,Electives!Q21," ")</f>
        <v> </v>
      </c>
      <c r="D28" s="44" t="str">
        <f>Achievements!$B33</f>
        <v>4. Know Your Home and Community</v>
      </c>
      <c r="E28" s="44"/>
      <c r="F28" s="44"/>
      <c r="G28" s="44"/>
      <c r="I28" s="47" t="str">
        <f>Electives!B38</f>
        <v>a.</v>
      </c>
      <c r="J28" s="47" t="str">
        <f>Electives!C38</f>
        <v>Kite flying safety rules</v>
      </c>
      <c r="K28" s="41" t="str">
        <f>IF(Electives!Q38="E","E"," ")</f>
        <v> </v>
      </c>
      <c r="M28" s="47" t="str">
        <f>Electives!B130</f>
        <v>b.</v>
      </c>
      <c r="N28" s="47" t="str">
        <f>Electives!C130</f>
        <v>Plan &amp; run family or den outing</v>
      </c>
      <c r="O28" s="41" t="str">
        <f>IF(Electives!Q130="E","E"," ")</f>
        <v> </v>
      </c>
    </row>
    <row r="29" spans="1:15" ht="12.75" customHeight="1">
      <c r="A29" s="8" t="str">
        <f>Electives!B22</f>
        <v>3. Make it Yourself</v>
      </c>
      <c r="B29" s="65" t="str">
        <f>IF(Electives!Q28&gt;0,Electives!Q28," ")</f>
        <v> </v>
      </c>
      <c r="D29" s="224" t="s">
        <v>316</v>
      </c>
      <c r="E29" s="42" t="str">
        <f>Achievements!$B34</f>
        <v>a.</v>
      </c>
      <c r="F29" s="43" t="str">
        <f>Achievements!$C34</f>
        <v>Emergency Numbers</v>
      </c>
      <c r="G29" s="42" t="str">
        <f>IF(Achievements!Q34="A","A"," ")</f>
        <v> </v>
      </c>
      <c r="I29" s="47" t="str">
        <f>Electives!B39</f>
        <v>b.</v>
      </c>
      <c r="J29" s="47" t="str">
        <f>Electives!C39</f>
        <v>Make &amp; fly a paper bag kite</v>
      </c>
      <c r="K29" s="41" t="str">
        <f>IF(Electives!Q39="E","E"," ")</f>
        <v> </v>
      </c>
      <c r="M29" s="47" t="str">
        <f>Electives!B131</f>
        <v>c.</v>
      </c>
      <c r="N29" s="47" t="str">
        <f>Electives!C131</f>
        <v>Play &amp; lay a treasure hunt</v>
      </c>
      <c r="O29" s="41" t="str">
        <f>IF(Electives!Q131="E","E"," ")</f>
        <v> </v>
      </c>
    </row>
    <row r="30" spans="1:15" ht="12.75" customHeight="1">
      <c r="A30" s="8" t="str">
        <f>Electives!B29</f>
        <v>4. Play a Game</v>
      </c>
      <c r="B30" s="41" t="str">
        <f>IF(Electives!Q36&gt;0,Electives!Q36," ")</f>
        <v> </v>
      </c>
      <c r="D30" s="225"/>
      <c r="E30" s="41" t="str">
        <f>Achievements!$B35</f>
        <v>b.</v>
      </c>
      <c r="F30" s="9" t="str">
        <f>Achievements!$C35</f>
        <v>Stranger at door</v>
      </c>
      <c r="G30" s="42" t="str">
        <f>IF(Achievements!Q35="A","A"," ")</f>
        <v> </v>
      </c>
      <c r="I30" s="47" t="str">
        <f>Electives!B40</f>
        <v>c.</v>
      </c>
      <c r="J30" s="47" t="str">
        <f>Electives!C40</f>
        <v>Make &amp; fly a two-stick kite</v>
      </c>
      <c r="K30" s="41" t="str">
        <f>IF(Electives!Q40="E","E"," ")</f>
        <v> </v>
      </c>
      <c r="M30" s="47" t="str">
        <f>Electives!B132</f>
        <v>d.</v>
      </c>
      <c r="N30" s="47" t="str">
        <f>Electives!C132</f>
        <v>Plan &amp; lay out obstacle race</v>
      </c>
      <c r="O30" s="41" t="str">
        <f>IF(Electives!Q132="E","E"," ")</f>
        <v> </v>
      </c>
    </row>
    <row r="31" spans="1:15" ht="12.75">
      <c r="A31" s="8" t="str">
        <f>Electives!B37</f>
        <v>5. Spare Time Fun</v>
      </c>
      <c r="B31" s="41" t="str">
        <f>IF(Electives!Q47&gt;0,Electives!Q47," ")</f>
        <v> </v>
      </c>
      <c r="D31" s="225"/>
      <c r="E31" s="41" t="str">
        <f>Achievements!$B36</f>
        <v>c.</v>
      </c>
      <c r="F31" s="9" t="str">
        <f>Achievements!$C36</f>
        <v>Phone etiquette</v>
      </c>
      <c r="G31" s="42" t="str">
        <f>IF(Achievements!Q36="A","A"," ")</f>
        <v> </v>
      </c>
      <c r="I31" s="47" t="str">
        <f>Electives!B41</f>
        <v>d.</v>
      </c>
      <c r="J31" s="47" t="str">
        <f>Electives!C41</f>
        <v>Make &amp; fly a three-stick kite</v>
      </c>
      <c r="K31" s="41" t="str">
        <f>IF(Electives!Q41="E","E"," ")</f>
        <v> </v>
      </c>
      <c r="M31" s="47" t="str">
        <f>Electives!B133</f>
        <v>e.</v>
      </c>
      <c r="N31" s="47" t="str">
        <f>Electives!C133</f>
        <v>Plan &amp; lay out adventure trail</v>
      </c>
      <c r="O31" s="41" t="str">
        <f>IF(Electives!Q133="E","E"," ")</f>
        <v> </v>
      </c>
    </row>
    <row r="32" spans="1:15" ht="12.75">
      <c r="A32" s="8" t="str">
        <f>Electives!B48</f>
        <v>6. Books, Books, Books</v>
      </c>
      <c r="B32" s="41" t="str">
        <f>IF(Electives!Q52&gt;0,Electives!Q52," ")</f>
        <v> </v>
      </c>
      <c r="D32" s="225"/>
      <c r="E32" s="41" t="str">
        <f>Achievements!$B37</f>
        <v>d.</v>
      </c>
      <c r="F32" s="9" t="str">
        <f>Achievements!$C37</f>
        <v>Leaving home rules</v>
      </c>
      <c r="G32" s="42" t="str">
        <f>IF(Achievements!Q37="A","A"," ")</f>
        <v> </v>
      </c>
      <c r="I32" s="47" t="str">
        <f>Electives!B42</f>
        <v>e.</v>
      </c>
      <c r="J32" s="47" t="str">
        <f>Electives!C42</f>
        <v>Make and use a kite reel</v>
      </c>
      <c r="K32" s="41" t="str">
        <f>IF(Electives!Q42="E","E"," ")</f>
        <v> </v>
      </c>
      <c r="M32" s="47" t="str">
        <f>Electives!B134</f>
        <v>f.</v>
      </c>
      <c r="N32" s="47" t="str">
        <f>Electives!C134</f>
        <v>Two summertime pack events</v>
      </c>
      <c r="O32" s="41" t="str">
        <f>IF(Electives!Q134="E","E"," ")</f>
        <v> </v>
      </c>
    </row>
    <row r="33" spans="1:15" ht="12.75">
      <c r="A33" s="8" t="str">
        <f>Electives!B53</f>
        <v>7. Foot Power</v>
      </c>
      <c r="B33" s="41" t="str">
        <f>IF(Electives!Q57&gt;0,Electives!Q57," ")</f>
        <v> </v>
      </c>
      <c r="D33" s="225"/>
      <c r="E33" s="41" t="str">
        <f>Achievements!$B38</f>
        <v>e.</v>
      </c>
      <c r="F33" s="9" t="str">
        <f>Achievements!$C38</f>
        <v>Household jobs and resp.</v>
      </c>
      <c r="G33" s="42" t="str">
        <f>IF(Achievements!Q38="A","A"," ")</f>
        <v> </v>
      </c>
      <c r="I33" s="47" t="str">
        <f>Electives!B43</f>
        <v>f.</v>
      </c>
      <c r="J33" s="47" t="str">
        <f>Electives!C43</f>
        <v>Make rubber-band boat</v>
      </c>
      <c r="K33" s="41" t="str">
        <f>IF(Electives!Q43="E","E"," ")</f>
        <v> </v>
      </c>
      <c r="M33" s="47" t="str">
        <f>Electives!B135</f>
        <v>g.</v>
      </c>
      <c r="N33" s="47" t="str">
        <f>Electives!C135</f>
        <v>Point out poisonous plants</v>
      </c>
      <c r="O33" s="41" t="str">
        <f>IF(Electives!Q135="E","E"," ")</f>
        <v> </v>
      </c>
    </row>
    <row r="34" spans="1:15" ht="12.75">
      <c r="A34" s="8" t="str">
        <f>Electives!B58</f>
        <v>8. Machine Power</v>
      </c>
      <c r="B34" s="41" t="str">
        <f>IF(Electives!Q63&gt;0,Electives!Q63," ")</f>
        <v> </v>
      </c>
      <c r="D34" s="226"/>
      <c r="E34" s="41" t="str">
        <f>Achievements!$B39</f>
        <v>f.</v>
      </c>
      <c r="F34" s="9" t="str">
        <f>Achievements!$C39</f>
        <v>Visit important place</v>
      </c>
      <c r="G34" s="42" t="str">
        <f>IF(Achievements!Q39="A","A"," ")</f>
        <v> </v>
      </c>
      <c r="I34" s="47" t="str">
        <f>Electives!B44</f>
        <v>g.</v>
      </c>
      <c r="J34" s="47" t="str">
        <f>Electives!C44</f>
        <v>Make boat, plane, train, etc.</v>
      </c>
      <c r="K34" s="41" t="str">
        <f>IF(Electives!Q44="E","E"," ")</f>
        <v> </v>
      </c>
      <c r="M34" s="11" t="str">
        <f>Electives!B137</f>
        <v>19. Fishing</v>
      </c>
      <c r="N34" s="11"/>
      <c r="O34" s="11"/>
    </row>
    <row r="35" spans="1:15" ht="12.75">
      <c r="A35" s="8" t="str">
        <f>Electives!B64</f>
        <v>9. Let's Have a Party</v>
      </c>
      <c r="B35" s="41" t="str">
        <f>IF(Electives!Q68&gt;0,Electives!Q68," ")</f>
        <v> </v>
      </c>
      <c r="D35" s="38" t="str">
        <f>Achievements!$B41</f>
        <v>5. Tools for Fixing and Building </v>
      </c>
      <c r="E35" s="38"/>
      <c r="F35" s="38"/>
      <c r="G35" s="38"/>
      <c r="I35" s="47" t="str">
        <f>Electives!B45</f>
        <v>h.</v>
      </c>
      <c r="J35" s="47" t="str">
        <f>Electives!C45</f>
        <v>Make boat, plane, train, etc.</v>
      </c>
      <c r="K35" s="41" t="str">
        <f>IF(Electives!Q45="E","E"," ")</f>
        <v> </v>
      </c>
      <c r="M35" s="47" t="str">
        <f>Electives!B138</f>
        <v>a.</v>
      </c>
      <c r="N35" s="47" t="str">
        <f>Electives!C138</f>
        <v>Identify 5 fish</v>
      </c>
      <c r="O35" s="41" t="str">
        <f>IF(Electives!Q138="E","E"," ")</f>
        <v> </v>
      </c>
    </row>
    <row r="36" spans="1:15" ht="12.75" customHeight="1">
      <c r="A36" s="8" t="str">
        <f>Electives!B69</f>
        <v>10 American Indian Lore</v>
      </c>
      <c r="B36" s="41" t="str">
        <f>IF(Electives!Q76&gt;0,Electives!Q76," ")</f>
        <v> </v>
      </c>
      <c r="D36" s="224" t="s">
        <v>316</v>
      </c>
      <c r="E36" s="41" t="str">
        <f>Achievements!$B42</f>
        <v>a.</v>
      </c>
      <c r="F36" s="9" t="str">
        <f>Achievements!$C42</f>
        <v>Name seven tools</v>
      </c>
      <c r="G36" s="41" t="str">
        <f>IF(Achievements!Q42="A","A"," ")</f>
        <v> </v>
      </c>
      <c r="I36" s="47" t="str">
        <f>Electives!B46</f>
        <v>i.</v>
      </c>
      <c r="J36" s="47" t="str">
        <f>Electives!C46</f>
        <v>Make boat, plane, train, etc.</v>
      </c>
      <c r="K36" s="41" t="str">
        <f>IF(Electives!Q46="E","E"," ")</f>
        <v> </v>
      </c>
      <c r="M36" s="47" t="str">
        <f>Electives!B139</f>
        <v>b.</v>
      </c>
      <c r="N36" s="47" t="str">
        <f>Electives!C139</f>
        <v>Rig a pole with line and hook</v>
      </c>
      <c r="O36" s="41" t="str">
        <f>IF(Electives!Q139="E","E"," ")</f>
        <v> </v>
      </c>
    </row>
    <row r="37" spans="1:15" ht="12.75" customHeight="1">
      <c r="A37" s="8" t="str">
        <f>Electives!B77</f>
        <v>11. Sing-Along</v>
      </c>
      <c r="B37" s="41" t="str">
        <f>IF(Electives!Q84&gt;0,Electives!Q84," ")</f>
        <v> </v>
      </c>
      <c r="D37" s="225"/>
      <c r="E37" s="41" t="str">
        <f>Achievements!$B43</f>
        <v>b.</v>
      </c>
      <c r="F37" s="9" t="str">
        <f>Achievements!$C43</f>
        <v>Use plyers</v>
      </c>
      <c r="G37" s="41" t="str">
        <f>IF(Achievements!Q43="A","A"," ")</f>
        <v> </v>
      </c>
      <c r="I37" s="2" t="str">
        <f>Electives!B48</f>
        <v>6. Books, Books, Books</v>
      </c>
      <c r="J37" s="39"/>
      <c r="M37" s="47" t="str">
        <f>Electives!B140</f>
        <v>c.</v>
      </c>
      <c r="N37" s="47" t="str">
        <f>Electives!C140</f>
        <v>Bait your hook &amp; fish</v>
      </c>
      <c r="O37" s="41" t="str">
        <f>IF(Electives!Q140="E","E"," ")</f>
        <v> </v>
      </c>
    </row>
    <row r="38" spans="1:15" ht="12.75">
      <c r="A38" s="8" t="str">
        <f>Electives!B85</f>
        <v>12. Be an Artist</v>
      </c>
      <c r="B38" s="41" t="str">
        <f>IF(Electives!Q92&gt;0,Electives!Q92," ")</f>
        <v> </v>
      </c>
      <c r="D38" s="225"/>
      <c r="E38" s="41" t="str">
        <f>Achievements!$B44</f>
        <v>c.</v>
      </c>
      <c r="F38" s="9" t="str">
        <f>Achievements!$C44</f>
        <v>Screws and screwdrivers</v>
      </c>
      <c r="G38" s="41" t="str">
        <f>IF(Achievements!Q44="A","A"," ")</f>
        <v> </v>
      </c>
      <c r="I38" s="47" t="str">
        <f>Electives!B49</f>
        <v>a.</v>
      </c>
      <c r="J38" s="47" t="str">
        <f>Electives!C49</f>
        <v>Visit library. Get library card</v>
      </c>
      <c r="K38" s="41" t="str">
        <f>IF(Electives!Q49="E","E"," ")</f>
        <v> </v>
      </c>
      <c r="M38" s="47" t="str">
        <f>Electives!B141</f>
        <v>d.</v>
      </c>
      <c r="N38" s="47" t="str">
        <f>Electives!C141</f>
        <v>Know rules of safe fishing</v>
      </c>
      <c r="O38" s="41" t="str">
        <f>IF(Electives!Q141="E","E"," ")</f>
        <v> </v>
      </c>
    </row>
    <row r="39" spans="1:15" ht="12.75">
      <c r="A39" s="8" t="str">
        <f>Electives!B93</f>
        <v>13. Birds</v>
      </c>
      <c r="B39" s="41" t="str">
        <f>IF(Electives!Q100&gt;0,Electives!Q100," ")</f>
        <v> </v>
      </c>
      <c r="D39" s="225"/>
      <c r="E39" s="41" t="str">
        <f>Achievements!$B45</f>
        <v>d.</v>
      </c>
      <c r="F39" s="9" t="str">
        <f>Achievements!$C45</f>
        <v>Use a hammer</v>
      </c>
      <c r="G39" s="41" t="str">
        <f>IF(Achievements!Q45="A","A"," ")</f>
        <v> </v>
      </c>
      <c r="I39" s="47" t="str">
        <f>Electives!B50</f>
        <v>b.</v>
      </c>
      <c r="J39" s="47" t="str">
        <f>Electives!C50</f>
        <v>Choose a book and read it</v>
      </c>
      <c r="K39" s="41" t="str">
        <f>IF(Electives!Q50="E","E"," ")</f>
        <v> </v>
      </c>
      <c r="M39" s="47" t="str">
        <f>Electives!B142</f>
        <v>e.</v>
      </c>
      <c r="N39" s="47" t="str">
        <f>Electives!C142</f>
        <v>Tell about fishing laws in area</v>
      </c>
      <c r="O39" s="41" t="str">
        <f>IF(Electives!Q142="E","E"," ")</f>
        <v> </v>
      </c>
    </row>
    <row r="40" spans="1:15" ht="12.75">
      <c r="A40" s="8" t="str">
        <f>Electives!B101</f>
        <v>14. Pets</v>
      </c>
      <c r="B40" s="41" t="str">
        <f>IF(Electives!Q106&gt;0,Electives!Q106," ")</f>
        <v> </v>
      </c>
      <c r="D40" s="226"/>
      <c r="E40" s="41" t="str">
        <f>Achievements!$B46</f>
        <v>e.</v>
      </c>
      <c r="F40" s="9" t="str">
        <f>Achievements!$C46</f>
        <v>Make something useful</v>
      </c>
      <c r="G40" s="41" t="str">
        <f>IF(Achievements!Q46="A","A"," ")</f>
        <v> </v>
      </c>
      <c r="I40" s="47" t="str">
        <f>Electives!B51</f>
        <v>c.</v>
      </c>
      <c r="J40" s="47" t="str">
        <f>Electives!C51</f>
        <v>Make a book cover for a book</v>
      </c>
      <c r="K40" s="41" t="str">
        <f>IF(Electives!Q51="E","E"," ")</f>
        <v> </v>
      </c>
      <c r="M40" s="47" t="str">
        <f>Electives!B143</f>
        <v>f.</v>
      </c>
      <c r="N40" s="47" t="str">
        <f>Electives!C143</f>
        <v>Show how to use a rod &amp; reel</v>
      </c>
      <c r="O40" s="41" t="str">
        <f>IF(Electives!Q143="E","E"," ")</f>
        <v> </v>
      </c>
    </row>
    <row r="41" spans="1:15" ht="12.75">
      <c r="A41" s="8" t="str">
        <f>Electives!B107</f>
        <v>15. Grow Something</v>
      </c>
      <c r="B41" s="41" t="str">
        <f>IF(Electives!Q113&gt;0,Electives!Q113," ")</f>
        <v> </v>
      </c>
      <c r="D41" s="38" t="str">
        <f>Achievements!$B48</f>
        <v>6. Start a Collection</v>
      </c>
      <c r="E41" s="38"/>
      <c r="F41" s="38"/>
      <c r="G41" s="38"/>
      <c r="I41" s="2" t="str">
        <f>Electives!B53</f>
        <v>7. Foot Power</v>
      </c>
      <c r="J41" s="39"/>
      <c r="M41" s="11" t="str">
        <f>Electives!B145</f>
        <v>20. Sports</v>
      </c>
      <c r="N41" s="11"/>
      <c r="O41" s="11"/>
    </row>
    <row r="42" spans="1:15" ht="12.75" customHeight="1">
      <c r="A42" s="8" t="str">
        <f>Electives!B114</f>
        <v>16. Family Alert</v>
      </c>
      <c r="B42" s="41" t="str">
        <f>IF(Electives!Q118&gt;0,Electives!Q118," ")</f>
        <v> </v>
      </c>
      <c r="D42" s="224" t="s">
        <v>316</v>
      </c>
      <c r="E42" s="45" t="str">
        <f>Achievements!$B49</f>
        <v>a.</v>
      </c>
      <c r="F42" s="9" t="str">
        <f>Achievements!$C49</f>
        <v>CC Positive Attitude - Know</v>
      </c>
      <c r="G42" s="41" t="str">
        <f>IF(Achievements!Q49="A","A"," ")</f>
        <v> </v>
      </c>
      <c r="I42" s="47" t="str">
        <f>Electives!B54</f>
        <v>a.</v>
      </c>
      <c r="J42" s="47" t="str">
        <f>Electives!C54</f>
        <v>Learn to walk on stilts</v>
      </c>
      <c r="K42" s="41" t="str">
        <f>IF(Electives!Q54="E","E"," ")</f>
        <v> </v>
      </c>
      <c r="M42" s="47" t="str">
        <f>Electives!B146</f>
        <v>a.</v>
      </c>
      <c r="N42" s="47" t="str">
        <f>Electives!C146</f>
        <v>Play tennis, tab.tennis, or bdm.</v>
      </c>
      <c r="O42" s="41" t="str">
        <f>IF(Electives!Q146="E","E"," ")</f>
        <v> </v>
      </c>
    </row>
    <row r="43" spans="1:15" ht="12.75" customHeight="1">
      <c r="A43" s="8" t="str">
        <f>Electives!B119</f>
        <v>17. Tie It Right</v>
      </c>
      <c r="B43" s="41" t="str">
        <f>IF(Electives!Q127&gt;0,Electives!Q127," ")</f>
        <v> </v>
      </c>
      <c r="D43" s="225"/>
      <c r="E43" s="46"/>
      <c r="F43" s="9" t="str">
        <f>Achievements!$C50</f>
        <v>CC Positive Attitude - Commit</v>
      </c>
      <c r="G43" s="41" t="str">
        <f>IF(Achievements!Q50="A","A"," ")</f>
        <v> </v>
      </c>
      <c r="I43" s="47" t="str">
        <f>Electives!B55</f>
        <v>b.</v>
      </c>
      <c r="J43" s="47" t="str">
        <f>Electives!C55</f>
        <v>Make puddle jumpers &amp; walk</v>
      </c>
      <c r="K43" s="41" t="str">
        <f>IF(Electives!Q55="E","E"," ")</f>
        <v> </v>
      </c>
      <c r="M43" s="47" t="str">
        <f>Electives!B147</f>
        <v>b.</v>
      </c>
      <c r="N43" s="47" t="str">
        <f>Electives!C147</f>
        <v>Know boating safety rules</v>
      </c>
      <c r="O43" s="41" t="str">
        <f>IF(Electives!Q147="E","E"," ")</f>
        <v> </v>
      </c>
    </row>
    <row r="44" spans="1:15" ht="12.75">
      <c r="A44" s="8" t="str">
        <f>Electives!B128</f>
        <v>18. Outdoor Adventure</v>
      </c>
      <c r="B44" s="41" t="str">
        <f>IF(Electives!Q136&gt;0,Electives!Q136," ")</f>
        <v> </v>
      </c>
      <c r="D44" s="225"/>
      <c r="E44" s="42"/>
      <c r="F44" s="9" t="str">
        <f>Achievements!$C51</f>
        <v>CC Positive Attitude - Practice</v>
      </c>
      <c r="G44" s="41" t="str">
        <f>IF(Achievements!Q51="A","A"," ")</f>
        <v> </v>
      </c>
      <c r="I44" s="47" t="str">
        <f>Electives!B56</f>
        <v>c.</v>
      </c>
      <c r="J44" s="47" t="str">
        <f>Electives!C56</f>
        <v>Make foot racers and use</v>
      </c>
      <c r="K44" s="41" t="str">
        <f>IF(Electives!Q56="E","E"," ")</f>
        <v> </v>
      </c>
      <c r="M44" s="47" t="str">
        <f>Electives!B148</f>
        <v>c.</v>
      </c>
      <c r="N44" s="47" t="str">
        <f>Electives!C148</f>
        <v>Earn Archery belt loop</v>
      </c>
      <c r="O44" s="41" t="str">
        <f>IF(Electives!Q148="E","E"," ")</f>
        <v> </v>
      </c>
    </row>
    <row r="45" spans="1:15" ht="12.75">
      <c r="A45" s="8" t="str">
        <f>Electives!B137</f>
        <v>19. Fishing</v>
      </c>
      <c r="B45" s="41" t="str">
        <f>IF(Electives!Q144&gt;0,Electives!Q144," ")</f>
        <v> </v>
      </c>
      <c r="D45" s="225"/>
      <c r="E45" s="41" t="str">
        <f>Achievements!$B52</f>
        <v>b.</v>
      </c>
      <c r="F45" s="9" t="str">
        <f>Achievements!$C52</f>
        <v>Collect ten things</v>
      </c>
      <c r="G45" s="41" t="str">
        <f>IF(Achievements!Q52="A","A"," ")</f>
        <v> </v>
      </c>
      <c r="I45" s="2" t="str">
        <f>Electives!B58</f>
        <v>8. Machine Power</v>
      </c>
      <c r="J45" s="39"/>
      <c r="M45" s="47" t="str">
        <f>Electives!B149</f>
        <v>d.</v>
      </c>
      <c r="N45" s="47" t="str">
        <f>Electives!C149</f>
        <v>Safety and courtesy for skiing</v>
      </c>
      <c r="O45" s="41" t="str">
        <f>IF(Electives!Q149="E","E"," ")</f>
        <v> </v>
      </c>
    </row>
    <row r="46" spans="1:15" ht="12.75">
      <c r="A46" s="8" t="str">
        <f>Electives!B145</f>
        <v>20. Sports</v>
      </c>
      <c r="B46" s="41" t="str">
        <f>IF(Electives!Q161&gt;0,Electives!Q161," ")</f>
        <v> </v>
      </c>
      <c r="D46" s="226"/>
      <c r="E46" s="41" t="str">
        <f>Achievements!$B53</f>
        <v>c.</v>
      </c>
      <c r="F46" s="9" t="str">
        <f>Achievements!$C53</f>
        <v>Show and explain collection</v>
      </c>
      <c r="G46" s="41" t="str">
        <f>IF(Achievements!Q53="A","A"," ")</f>
        <v> </v>
      </c>
      <c r="I46" s="47" t="str">
        <f>Electives!B59</f>
        <v>a.</v>
      </c>
      <c r="J46" s="47" t="str">
        <f>Electives!C59</f>
        <v>Name 10 kinds of trucks</v>
      </c>
      <c r="K46" s="41" t="str">
        <f>IF(Electives!Q59="E","E"," ")</f>
        <v> </v>
      </c>
      <c r="M46" s="47" t="str">
        <f>Electives!B150</f>
        <v>e.</v>
      </c>
      <c r="N46" s="47" t="str">
        <f>Electives!C150</f>
        <v>Go ice skating</v>
      </c>
      <c r="O46" s="41" t="str">
        <f>IF(Electives!Q150="E","E"," ")</f>
        <v> </v>
      </c>
    </row>
    <row r="47" spans="1:15" ht="12.75">
      <c r="A47" s="8" t="str">
        <f>Electives!B162</f>
        <v>21. Computers</v>
      </c>
      <c r="B47" s="41" t="str">
        <f>IF(Electives!Q166&gt;0,Electives!Q166," ")</f>
        <v> </v>
      </c>
      <c r="D47" s="38" t="str">
        <f>Achievements!$B55</f>
        <v>7. Your Living World</v>
      </c>
      <c r="E47" s="38"/>
      <c r="F47" s="38"/>
      <c r="G47" s="36"/>
      <c r="I47" s="47" t="str">
        <f>Electives!B60</f>
        <v>b.</v>
      </c>
      <c r="J47" s="47" t="str">
        <f>Electives!C60</f>
        <v>Job using wheel &amp; axle</v>
      </c>
      <c r="K47" s="41" t="str">
        <f>IF(Electives!Q60="E","E"," ")</f>
        <v> </v>
      </c>
      <c r="M47" s="47" t="str">
        <f>Electives!B151</f>
        <v>f.</v>
      </c>
      <c r="N47" s="47" t="str">
        <f>Electives!C151</f>
        <v>Go roller skating</v>
      </c>
      <c r="O47" s="41" t="str">
        <f>IF(Electives!Q151="E","E"," ")</f>
        <v> </v>
      </c>
    </row>
    <row r="48" spans="1:15" ht="12.75" customHeight="1">
      <c r="A48" s="8" t="str">
        <f>Electives!B167</f>
        <v>22. Say It Right</v>
      </c>
      <c r="B48" s="41" t="str">
        <f>IF(Electives!Q173&gt;0,Electives!Q173," ")</f>
        <v> </v>
      </c>
      <c r="D48" s="224" t="s">
        <v>316</v>
      </c>
      <c r="E48" s="45" t="str">
        <f>Achievements!$B56</f>
        <v>a.</v>
      </c>
      <c r="F48" s="9" t="str">
        <f>Achievements!$C56</f>
        <v>CC Respect - Know</v>
      </c>
      <c r="G48" s="41" t="str">
        <f>IF(Achievements!Q56="A","A"," ")</f>
        <v> </v>
      </c>
      <c r="I48" s="47" t="str">
        <f>Electives!B61</f>
        <v>c.</v>
      </c>
      <c r="J48" s="47" t="str">
        <f>Electives!C61</f>
        <v>Show how to use a pulley</v>
      </c>
      <c r="K48" s="41" t="str">
        <f>IF(Electives!Q61="E","E"," ")</f>
        <v> </v>
      </c>
      <c r="M48" s="47" t="str">
        <f>Electives!B152</f>
        <v>g.</v>
      </c>
      <c r="N48" s="47" t="str">
        <f>Electives!C152</f>
        <v>Go bowling</v>
      </c>
      <c r="O48" s="41" t="str">
        <f>IF(Electives!Q152="E","E"," ")</f>
        <v> </v>
      </c>
    </row>
    <row r="49" spans="1:15" ht="12.75" customHeight="1">
      <c r="A49" s="56" t="str">
        <f>Electives!B174</f>
        <v>23. Let's Go Camping</v>
      </c>
      <c r="B49" s="41" t="str">
        <f>IF(Electives!Q183&gt;0,Electives!Q183," ")</f>
        <v> </v>
      </c>
      <c r="D49" s="225"/>
      <c r="E49" s="46"/>
      <c r="F49" s="9" t="str">
        <f>Achievements!$C57</f>
        <v>CC Respect - Commit</v>
      </c>
      <c r="G49" s="41" t="str">
        <f>IF(Achievements!Q57="A","A"," ")</f>
        <v> </v>
      </c>
      <c r="I49" s="47" t="str">
        <f>Electives!B62</f>
        <v>d.</v>
      </c>
      <c r="J49" s="47" t="str">
        <f>Electives!C62</f>
        <v>Make and use a windlass</v>
      </c>
      <c r="K49" s="41" t="str">
        <f>IF(Electives!Q62="E","E"," ")</f>
        <v> </v>
      </c>
      <c r="M49" s="47" t="str">
        <f>Electives!B153</f>
        <v>h.</v>
      </c>
      <c r="N49" s="47" t="str">
        <f>Electives!C153</f>
        <v>Track sprinter's start</v>
      </c>
      <c r="O49" s="41" t="str">
        <f>IF(Electives!Q153="E","E"," ")</f>
        <v> </v>
      </c>
    </row>
    <row r="50" spans="4:15" ht="12.75">
      <c r="D50" s="225"/>
      <c r="E50" s="42"/>
      <c r="F50" s="9" t="str">
        <f>Achievements!$C58</f>
        <v>CC Respect - Practice</v>
      </c>
      <c r="G50" s="41" t="str">
        <f>IF(Achievements!Q58="A","A"," ")</f>
        <v> </v>
      </c>
      <c r="I50" s="2" t="str">
        <f>Electives!B64</f>
        <v>9. Let's Have a Party</v>
      </c>
      <c r="J50" s="39"/>
      <c r="M50" s="47" t="str">
        <f>Electives!B154</f>
        <v>i.</v>
      </c>
      <c r="N50" s="47" t="str">
        <f>Electives!C154</f>
        <v>Standing long jump</v>
      </c>
      <c r="O50" s="41" t="str">
        <f>IF(Electives!Q154="E","E"," ")</f>
        <v> </v>
      </c>
    </row>
    <row r="51" spans="4:15" ht="12.75">
      <c r="D51" s="225"/>
      <c r="E51" s="41" t="str">
        <f>Achievements!$B59</f>
        <v>b.</v>
      </c>
      <c r="F51" s="9" t="str">
        <f>Achievements!$C59</f>
        <v>Find out about polution</v>
      </c>
      <c r="G51" s="41" t="str">
        <f>IF(Achievements!Q59="A","A"," ")</f>
        <v> </v>
      </c>
      <c r="I51" s="47" t="str">
        <f>Electives!B65</f>
        <v>a.</v>
      </c>
      <c r="J51" s="47" t="str">
        <f>Electives!C65</f>
        <v>Help with a home or den party</v>
      </c>
      <c r="K51" s="41" t="str">
        <f>IF(Electives!Q65="E","E"," ")</f>
        <v> </v>
      </c>
      <c r="M51" s="47" t="str">
        <f>Electives!B155</f>
        <v>j.</v>
      </c>
      <c r="N51" s="47" t="str">
        <f>Electives!C155</f>
        <v>Play in a flag football game</v>
      </c>
      <c r="O51" s="41" t="str">
        <f>IF(Electives!Q155="E","E"," ")</f>
        <v> </v>
      </c>
    </row>
    <row r="52" spans="4:15" ht="12.75">
      <c r="D52" s="225"/>
      <c r="E52" s="41" t="str">
        <f>Achievements!$B60</f>
        <v>c.</v>
      </c>
      <c r="F52" s="9" t="str">
        <f>Achievements!$C60</f>
        <v>Find out about recycling</v>
      </c>
      <c r="G52" s="41" t="str">
        <f>IF(Achievements!Q60="A","A"," ")</f>
        <v> </v>
      </c>
      <c r="I52" s="47" t="str">
        <f>Electives!B66</f>
        <v>b.</v>
      </c>
      <c r="J52" s="47" t="str">
        <f>Electives!C66</f>
        <v>Make a gift or toy and give it</v>
      </c>
      <c r="K52" s="41" t="str">
        <f>IF(Electives!Q66="E","E"," ")</f>
        <v> </v>
      </c>
      <c r="M52" s="47" t="str">
        <f>Electives!B156</f>
        <v>k.</v>
      </c>
      <c r="N52" s="47" t="str">
        <f>Electives!C156</f>
        <v>Play in a soccer game</v>
      </c>
      <c r="O52" s="41" t="str">
        <f>IF(Electives!Q156="E","E"," ")</f>
        <v> </v>
      </c>
    </row>
    <row r="53" spans="4:15" ht="12.75">
      <c r="D53" s="225"/>
      <c r="E53" s="41" t="str">
        <f>Achievements!$B61</f>
        <v>d.</v>
      </c>
      <c r="F53" s="9" t="str">
        <f>Achievements!$C61</f>
        <v>Pick up litter</v>
      </c>
      <c r="G53" s="41" t="str">
        <f>IF(Achievements!Q61="A","A"," ")</f>
        <v> </v>
      </c>
      <c r="I53" s="47" t="str">
        <f>Electives!B67</f>
        <v>c.</v>
      </c>
      <c r="J53" s="47" t="str">
        <f>Electives!C67</f>
        <v>Make a gift or toy and give it</v>
      </c>
      <c r="K53" s="41" t="str">
        <f>IF(Electives!Q67="E","E"," ")</f>
        <v> </v>
      </c>
      <c r="M53" s="47" t="str">
        <f>Electives!B157</f>
        <v>l.</v>
      </c>
      <c r="N53" s="47" t="str">
        <f>Electives!C157</f>
        <v>Play in a baseball or softball</v>
      </c>
      <c r="O53" s="41" t="str">
        <f>IF(Electives!Q157="E","E"," ")</f>
        <v> </v>
      </c>
    </row>
    <row r="54" spans="4:15" ht="12.75">
      <c r="D54" s="225"/>
      <c r="E54" s="41" t="str">
        <f>Achievements!$B62</f>
        <v>e.</v>
      </c>
      <c r="F54" s="9" t="str">
        <f>Achievements!$C62</f>
        <v>Three stories about ecology</v>
      </c>
      <c r="G54" s="41" t="str">
        <f>IF(Achievements!Q62="A","A"," ")</f>
        <v> </v>
      </c>
      <c r="I54" s="2" t="str">
        <f>Electives!B69</f>
        <v>10 American Indian Lore</v>
      </c>
      <c r="J54" s="39"/>
      <c r="M54" s="47" t="str">
        <f>Electives!B158</f>
        <v>m.</v>
      </c>
      <c r="N54" s="47" t="str">
        <f>Electives!C158</f>
        <v>Play in a basketball</v>
      </c>
      <c r="O54" s="41" t="str">
        <f>IF(Electives!Q158="E","E"," ")</f>
        <v> </v>
      </c>
    </row>
    <row r="55" spans="4:15" ht="12.75">
      <c r="D55" s="226"/>
      <c r="E55" s="41" t="str">
        <f>Achievements!$B63</f>
        <v>f.</v>
      </c>
      <c r="F55" s="9" t="str">
        <f>Achievements!$C63</f>
        <v>Three ways to save energy</v>
      </c>
      <c r="G55" s="41" t="str">
        <f>IF(Achievements!Q63="A","A"," ")</f>
        <v> </v>
      </c>
      <c r="I55" s="47" t="str">
        <f>Electives!B70</f>
        <v>a.</v>
      </c>
      <c r="J55" s="47" t="str">
        <f>Electives!C70</f>
        <v>Read about American indians</v>
      </c>
      <c r="K55" s="41" t="str">
        <f>IF(Electives!Q70="E","E"," ")</f>
        <v> </v>
      </c>
      <c r="M55" s="47" t="str">
        <f>Electives!B159</f>
        <v>n.</v>
      </c>
      <c r="N55" s="47" t="str">
        <f>Electives!C159</f>
        <v>BB-gun belt loop</v>
      </c>
      <c r="O55" s="41" t="str">
        <f>IF(Electives!Q159="E","E"," ")</f>
        <v> </v>
      </c>
    </row>
    <row r="56" spans="4:15" ht="12.75">
      <c r="D56" s="38" t="str">
        <f>Achievements!$B65</f>
        <v>8. Cooking and Eating</v>
      </c>
      <c r="E56" s="38"/>
      <c r="F56" s="38"/>
      <c r="G56" s="36"/>
      <c r="I56" s="47" t="str">
        <f>Electives!B71</f>
        <v>b.</v>
      </c>
      <c r="J56" s="47" t="str">
        <f>Electives!C71</f>
        <v>Make traditional instrument</v>
      </c>
      <c r="K56" s="41" t="str">
        <f>IF(Electives!Q71="E","E"," ")</f>
        <v> </v>
      </c>
      <c r="M56" s="47" t="str">
        <f>Electives!B160</f>
        <v>o.</v>
      </c>
      <c r="N56" s="47" t="str">
        <f>Electives!C160</f>
        <v>4 outdoor physical fitness act.</v>
      </c>
      <c r="O56" s="41" t="str">
        <f>IF(Electives!Q160="E","E"," ")</f>
        <v> </v>
      </c>
    </row>
    <row r="57" spans="4:15" ht="12.75" customHeight="1">
      <c r="D57" s="224" t="s">
        <v>316</v>
      </c>
      <c r="E57" s="41" t="str">
        <f>Achievements!$B66</f>
        <v>a.</v>
      </c>
      <c r="F57" s="9" t="str">
        <f>Achievements!$C66</f>
        <v>Food guide pyramid</v>
      </c>
      <c r="G57" s="41" t="str">
        <f>IF(Achievements!Q66="A","A"," ")</f>
        <v> </v>
      </c>
      <c r="I57" s="47" t="str">
        <f>Electives!B72</f>
        <v>c.</v>
      </c>
      <c r="J57" s="47" t="str">
        <f>Electives!C72</f>
        <v>Make traditional clothing</v>
      </c>
      <c r="K57" s="41" t="str">
        <f>IF(Electives!Q72="E","E"," ")</f>
        <v> </v>
      </c>
      <c r="M57" s="11" t="str">
        <f>Electives!B162</f>
        <v>21. Computers</v>
      </c>
      <c r="N57" s="11"/>
      <c r="O57" s="11"/>
    </row>
    <row r="58" spans="4:15" ht="12.75" customHeight="1">
      <c r="D58" s="225"/>
      <c r="E58" s="41" t="str">
        <f>Achievements!$B67</f>
        <v>b.</v>
      </c>
      <c r="F58" s="9" t="str">
        <f>Achievements!$C67</f>
        <v>Plan family meals</v>
      </c>
      <c r="G58" s="41" t="str">
        <f>IF(Achievements!Q67="A","A"," ")</f>
        <v> </v>
      </c>
      <c r="I58" s="47" t="str">
        <f>Electives!B73</f>
        <v>d.</v>
      </c>
      <c r="J58" s="47" t="str">
        <f>Electives!C73</f>
        <v>Make traditional item</v>
      </c>
      <c r="K58" s="41" t="str">
        <f>IF(Electives!Q73="E","E"," ")</f>
        <v> </v>
      </c>
      <c r="M58" s="47" t="str">
        <f>Electives!B163</f>
        <v>a.</v>
      </c>
      <c r="N58" s="47" t="str">
        <f>Electives!C163</f>
        <v>Business w/computers</v>
      </c>
      <c r="O58" s="41" t="str">
        <f>IF(Electives!Q163="E","E"," ")</f>
        <v> </v>
      </c>
    </row>
    <row r="59" spans="4:15" ht="12.75">
      <c r="D59" s="225"/>
      <c r="E59" s="41" t="str">
        <f>Achievements!$B68</f>
        <v>c.</v>
      </c>
      <c r="F59" s="9" t="str">
        <f>Achievements!$C68</f>
        <v>Fix a meal for your family</v>
      </c>
      <c r="G59" s="41" t="str">
        <f>IF(Achievements!Q68="A","A"," ")</f>
        <v> </v>
      </c>
      <c r="I59" s="47" t="str">
        <f>Electives!B74</f>
        <v>e.</v>
      </c>
      <c r="J59" s="47" t="str">
        <f>Electives!C74</f>
        <v>Make a trad house model</v>
      </c>
      <c r="K59" s="41" t="str">
        <f>IF(Electives!Q74="E","E"," ")</f>
        <v> </v>
      </c>
      <c r="M59" s="47" t="str">
        <f>Electives!B164</f>
        <v>b.</v>
      </c>
      <c r="N59" s="47" t="str">
        <f>Electives!C164</f>
        <v>Explain a computer program</v>
      </c>
      <c r="O59" s="41" t="str">
        <f>IF(Electives!Q164="E","E"," ")</f>
        <v> </v>
      </c>
    </row>
    <row r="60" spans="4:15" ht="12.75">
      <c r="D60" s="225"/>
      <c r="E60" s="41" t="str">
        <f>Achievements!$B69</f>
        <v>d.</v>
      </c>
      <c r="F60" s="9" t="str">
        <f>Achievements!$C69</f>
        <v>Fix your own breakfast</v>
      </c>
      <c r="G60" s="41" t="str">
        <f>IF(Achievements!Q69="A","A"," ")</f>
        <v> </v>
      </c>
      <c r="I60" s="47" t="str">
        <f>Electives!B75</f>
        <v>f.</v>
      </c>
      <c r="J60" s="47" t="str">
        <f>Electives!C75</f>
        <v>Learn 12 Am. Ind. pict. words</v>
      </c>
      <c r="K60" s="41" t="str">
        <f>IF(Electives!Q75="E","E"," ")</f>
        <v> </v>
      </c>
      <c r="M60" s="47" t="str">
        <f>Electives!B165</f>
        <v>c.</v>
      </c>
      <c r="N60" s="47" t="str">
        <f>Electives!C165</f>
        <v>Describe mouse and CD-ROM</v>
      </c>
      <c r="O60" s="41" t="str">
        <f>IF(Electives!Q165="E","E"," ")</f>
        <v> </v>
      </c>
    </row>
    <row r="61" spans="4:15" ht="12.75">
      <c r="D61" s="226"/>
      <c r="E61" s="41" t="str">
        <f>Achievements!$B70</f>
        <v>e.</v>
      </c>
      <c r="F61" s="9" t="str">
        <f>Achievements!$C70</f>
        <v>Plan and fix outdoor meal</v>
      </c>
      <c r="G61" s="41" t="str">
        <f>IF(Achievements!Q70="A","A"," ")</f>
        <v> </v>
      </c>
      <c r="I61" s="2" t="str">
        <f>Electives!B77</f>
        <v>11. Sing-Along</v>
      </c>
      <c r="J61" s="39"/>
      <c r="M61" s="11" t="str">
        <f>Electives!B167</f>
        <v>22. Say It Right</v>
      </c>
      <c r="N61" s="11"/>
      <c r="O61" s="11"/>
    </row>
    <row r="62" spans="4:15" ht="12.75">
      <c r="D62" s="38" t="str">
        <f>Achievements!$B72</f>
        <v>9. Be Safe at home and On the Street</v>
      </c>
      <c r="E62" s="38"/>
      <c r="F62" s="38"/>
      <c r="G62" s="36"/>
      <c r="I62" s="47" t="str">
        <f>Electives!B78</f>
        <v>a.</v>
      </c>
      <c r="J62" s="47" t="str">
        <f>Electives!C78</f>
        <v>Learn &amp; sing America</v>
      </c>
      <c r="K62" s="41" t="str">
        <f>IF(Electives!Q78="E","E"," ")</f>
        <v> </v>
      </c>
      <c r="M62" s="47" t="str">
        <f>Electives!B168</f>
        <v>a.</v>
      </c>
      <c r="N62" s="47" t="str">
        <f>Electives!C168</f>
        <v>Say "hello" in other language</v>
      </c>
      <c r="O62" s="41" t="str">
        <f>IF(Electives!Q168="E","E"," ")</f>
        <v> </v>
      </c>
    </row>
    <row r="63" spans="4:15" ht="12.75" customHeight="1">
      <c r="D63" s="224" t="s">
        <v>316</v>
      </c>
      <c r="E63" s="45" t="str">
        <f>Achievements!$B73</f>
        <v>a.</v>
      </c>
      <c r="F63" s="9" t="str">
        <f>Achievements!$C73</f>
        <v>CC Responsibility - Know</v>
      </c>
      <c r="G63" s="41" t="str">
        <f>IF(Achievements!Q73="A","A"," ")</f>
        <v> </v>
      </c>
      <c r="I63" s="47" t="str">
        <f>Electives!B79</f>
        <v>b.</v>
      </c>
      <c r="J63" s="47" t="str">
        <f>Electives!C79</f>
        <v>Learn &amp; sing national anthem</v>
      </c>
      <c r="K63" s="41" t="str">
        <f>IF(Electives!Q79="E","E"," ")</f>
        <v> </v>
      </c>
      <c r="M63" s="47" t="str">
        <f>Electives!B169</f>
        <v>b.</v>
      </c>
      <c r="N63" s="47" t="str">
        <f>Electives!C169</f>
        <v>Count to 10 in other language</v>
      </c>
      <c r="O63" s="41" t="str">
        <f>IF(Electives!Q169="E","E"," ")</f>
        <v> </v>
      </c>
    </row>
    <row r="64" spans="4:15" ht="12.75" customHeight="1">
      <c r="D64" s="225"/>
      <c r="E64" s="46"/>
      <c r="F64" s="9" t="str">
        <f>Achievements!$C74</f>
        <v>CC Responsibility - Commit</v>
      </c>
      <c r="G64" s="41" t="str">
        <f>IF(Achievements!Q74="A","A"," ")</f>
        <v> </v>
      </c>
      <c r="I64" s="47" t="str">
        <f>Electives!B80</f>
        <v>c.</v>
      </c>
      <c r="J64" s="47" t="str">
        <f>Electives!C80</f>
        <v>Learn &amp; sing three cub songs</v>
      </c>
      <c r="K64" s="41" t="str">
        <f>IF(Electives!Q80="E","E"," ")</f>
        <v> </v>
      </c>
      <c r="M64" s="47" t="str">
        <f>Electives!B170</f>
        <v>c.</v>
      </c>
      <c r="N64" s="47" t="str">
        <f>Electives!C170</f>
        <v>Tell a short story to den or adult</v>
      </c>
      <c r="O64" s="41" t="str">
        <f>IF(Electives!Q170="E","E"," ")</f>
        <v> </v>
      </c>
    </row>
    <row r="65" spans="4:15" ht="12.75">
      <c r="D65" s="225"/>
      <c r="E65" s="42"/>
      <c r="F65" s="9" t="str">
        <f>Achievements!$C75</f>
        <v>CC Responsibility - Practice</v>
      </c>
      <c r="G65" s="41" t="str">
        <f>IF(Achievements!Q75="A","A"," ")</f>
        <v> </v>
      </c>
      <c r="I65" s="47" t="str">
        <f>Electives!B81</f>
        <v>d.</v>
      </c>
      <c r="J65" s="47" t="str">
        <f>Electives!C81</f>
        <v>Learn &amp; sing thee hymns</v>
      </c>
      <c r="K65" s="41" t="str">
        <f>IF(Electives!Q81="E","E"," ")</f>
        <v> </v>
      </c>
      <c r="M65" s="47" t="str">
        <f>Electives!B171</f>
        <v>d.</v>
      </c>
      <c r="N65" s="47" t="str">
        <f>Electives!C171</f>
        <v>Directions to fire or police statn.</v>
      </c>
      <c r="O65" s="41" t="str">
        <f>IF(Electives!Q171="E","E"," ")</f>
        <v> </v>
      </c>
    </row>
    <row r="66" spans="4:15" ht="12.75">
      <c r="D66" s="225"/>
      <c r="E66" s="41" t="str">
        <f>Achievements!$B76</f>
        <v>b.</v>
      </c>
      <c r="F66" s="9" t="str">
        <f>Achievements!$C76</f>
        <v>Check for home hazards</v>
      </c>
      <c r="G66" s="41" t="str">
        <f>IF(Achievements!Q76="A","A"," ")</f>
        <v> </v>
      </c>
      <c r="I66" s="47" t="str">
        <f>Electives!B82</f>
        <v>e.</v>
      </c>
      <c r="J66" s="47" t="str">
        <f>Electives!C82</f>
        <v>Learn &amp; sing grace</v>
      </c>
      <c r="K66" s="41" t="str">
        <f>IF(Electives!Q82="E","E"," ")</f>
        <v> </v>
      </c>
      <c r="M66" s="47" t="str">
        <f>Electives!B172</f>
        <v>e.</v>
      </c>
      <c r="N66" s="47" t="str">
        <f>Electives!C172</f>
        <v>Invite a boy to join Cubs</v>
      </c>
      <c r="O66" s="41" t="str">
        <f>IF(Electives!Q172="E","E"," ")</f>
        <v> </v>
      </c>
    </row>
    <row r="67" spans="4:15" ht="12.75">
      <c r="D67" s="225"/>
      <c r="E67" s="41" t="str">
        <f>Achievements!$B77</f>
        <v>c.</v>
      </c>
      <c r="F67" s="9" t="str">
        <f>Achievements!$C77</f>
        <v>Check for home fire dangers</v>
      </c>
      <c r="G67" s="41" t="str">
        <f>IF(Achievements!Q77="A","A"," ")</f>
        <v> </v>
      </c>
      <c r="I67" s="47" t="str">
        <f>Electives!B83</f>
        <v>f.</v>
      </c>
      <c r="J67" s="47" t="str">
        <f>Electives!C83</f>
        <v>Sing a song with your den</v>
      </c>
      <c r="K67" s="41" t="str">
        <f>IF(Electives!Q83="E","E"," ")</f>
        <v> </v>
      </c>
      <c r="M67" s="11" t="str">
        <f>Electives!B174</f>
        <v>23. Let's Go Camping</v>
      </c>
      <c r="N67" s="11"/>
      <c r="O67" s="11"/>
    </row>
    <row r="68" spans="4:15" ht="12.75">
      <c r="D68" s="225"/>
      <c r="E68" s="41" t="str">
        <f>Achievements!$B78</f>
        <v>d.</v>
      </c>
      <c r="F68" s="9" t="str">
        <f>Achievements!$C78</f>
        <v>Street and road safety</v>
      </c>
      <c r="G68" s="41" t="str">
        <f>IF(Achievements!Q78="A","A"," ")</f>
        <v> </v>
      </c>
      <c r="I68" s="2" t="str">
        <f>Electives!B85</f>
        <v>12. Be an Artist</v>
      </c>
      <c r="J68" s="39"/>
      <c r="M68" s="47" t="str">
        <f>Electives!B175</f>
        <v>a.</v>
      </c>
      <c r="N68" s="47" t="str">
        <f>Electives!C175</f>
        <v>Participate in overnight campout</v>
      </c>
      <c r="O68" s="41" t="str">
        <f>IF(Electives!Q175="E","E"," ")</f>
        <v> </v>
      </c>
    </row>
    <row r="69" spans="4:15" ht="12.75">
      <c r="D69" s="226"/>
      <c r="E69" s="41" t="str">
        <f>Achievements!$B79</f>
        <v>e.</v>
      </c>
      <c r="F69" s="9" t="str">
        <f>Achievements!$C79</f>
        <v>Know rules of bike safety</v>
      </c>
      <c r="G69" s="41" t="str">
        <f>IF(Achievements!Q79="A","A"," ")</f>
        <v> </v>
      </c>
      <c r="I69" s="47" t="str">
        <f>Electives!B86</f>
        <v>a.</v>
      </c>
      <c r="J69" s="47" t="str">
        <f>Electives!C86</f>
        <v>Freehand sketch</v>
      </c>
      <c r="K69" s="41" t="str">
        <f>IF(Electives!Q86="E","E"," ")</f>
        <v> </v>
      </c>
      <c r="M69" s="47" t="str">
        <f>Electives!B176</f>
        <v>b.</v>
      </c>
      <c r="N69" s="47" t="str">
        <f>Electives!C176</f>
        <v>Take care of youself in outdoors</v>
      </c>
      <c r="O69" s="41" t="str">
        <f>IF(Electives!Q176="E","E"," ")</f>
        <v> </v>
      </c>
    </row>
    <row r="70" spans="4:15" ht="12.75">
      <c r="D70" s="38" t="str">
        <f>Achievements!$B81</f>
        <v>10. Family Fun</v>
      </c>
      <c r="E70" s="38"/>
      <c r="F70" s="38"/>
      <c r="G70" s="36"/>
      <c r="I70" s="47" t="str">
        <f>Electives!B87</f>
        <v>b.</v>
      </c>
      <c r="J70" s="47" t="str">
        <f>Electives!C87</f>
        <v>Thee step cartoon</v>
      </c>
      <c r="K70" s="41" t="str">
        <f>IF(Electives!Q87="E","E"," ")</f>
        <v> </v>
      </c>
      <c r="M70" s="47" t="str">
        <f>Electives!B177</f>
        <v>c.</v>
      </c>
      <c r="N70" s="47" t="str">
        <f>Electives!C177</f>
        <v>Tell what to do if you get lost</v>
      </c>
      <c r="O70" s="41" t="str">
        <f>IF(Electives!Q177="E","E"," ")</f>
        <v> </v>
      </c>
    </row>
    <row r="71" spans="4:15" ht="12.75" customHeight="1">
      <c r="D71" s="230" t="s">
        <v>318</v>
      </c>
      <c r="E71" s="45" t="str">
        <f>Achievements!$B82</f>
        <v>a.</v>
      </c>
      <c r="F71" s="9" t="str">
        <f>Achievements!$C82</f>
        <v>CC Cooperation - Know</v>
      </c>
      <c r="G71" s="41" t="str">
        <f>IF(Achievements!Q82="A","A"," ")</f>
        <v> </v>
      </c>
      <c r="I71" s="47" t="str">
        <f>Electives!B88</f>
        <v>c.</v>
      </c>
      <c r="J71" s="47" t="str">
        <f>Electives!C88</f>
        <v>Mix primary colors</v>
      </c>
      <c r="K71" s="41" t="str">
        <f>IF(Electives!Q88="E","E"," ")</f>
        <v> </v>
      </c>
      <c r="M71" s="47" t="str">
        <f>Electives!B178</f>
        <v>d.</v>
      </c>
      <c r="N71" s="47" t="str">
        <f>Electives!C178</f>
        <v>Explain the buddy system</v>
      </c>
      <c r="O71" s="41" t="str">
        <f>IF(Electives!Q178="E","E"," ")</f>
        <v> </v>
      </c>
    </row>
    <row r="72" spans="4:15" ht="12.75" customHeight="1">
      <c r="D72" s="231"/>
      <c r="E72" s="46"/>
      <c r="F72" s="9" t="str">
        <f>Achievements!$C83</f>
        <v>CC Cooperation - Commit</v>
      </c>
      <c r="G72" s="41" t="str">
        <f>IF(Achievements!Q83="A","A"," ")</f>
        <v> </v>
      </c>
      <c r="I72" s="47" t="str">
        <f>Electives!B89</f>
        <v>d.</v>
      </c>
      <c r="J72" s="47" t="str">
        <f>Electives!C89</f>
        <v>Draw, paint, or color scenery</v>
      </c>
      <c r="K72" s="41" t="str">
        <f>IF(Electives!Q89="E","E"," ")</f>
        <v> </v>
      </c>
      <c r="M72" s="47" t="str">
        <f>Electives!B179</f>
        <v>e.</v>
      </c>
      <c r="N72" s="47" t="str">
        <f>Electives!C179</f>
        <v>Attend day camp in your area</v>
      </c>
      <c r="O72" s="41" t="str">
        <f>IF(Electives!Q179="E","E"," ")</f>
        <v> </v>
      </c>
    </row>
    <row r="73" spans="4:15" ht="12.75">
      <c r="D73" s="231"/>
      <c r="E73" s="42"/>
      <c r="F73" s="9" t="str">
        <f>Achievements!$C84</f>
        <v>CC Cooperation - Practice</v>
      </c>
      <c r="G73" s="41" t="str">
        <f>IF(Achievements!Q84="A","A"," ")</f>
        <v> </v>
      </c>
      <c r="I73" s="47" t="str">
        <f>Electives!B90</f>
        <v>e.</v>
      </c>
      <c r="J73" s="47" t="str">
        <f>Electives!C90</f>
        <v>Make a stencil pattern</v>
      </c>
      <c r="K73" s="41" t="str">
        <f>IF(Electives!Q90="E","E"," ")</f>
        <v> </v>
      </c>
      <c r="M73" s="47" t="str">
        <f>Electives!B180</f>
        <v>f.</v>
      </c>
      <c r="N73" s="47" t="str">
        <f>Electives!C180</f>
        <v>Attend resident camp</v>
      </c>
      <c r="O73" s="41" t="str">
        <f>IF(Electives!Q180="E","E"," ")</f>
        <v> </v>
      </c>
    </row>
    <row r="74" spans="4:15" ht="12.75">
      <c r="D74" s="231"/>
      <c r="E74" s="41" t="str">
        <f>Achievements!$B85</f>
        <v>b.</v>
      </c>
      <c r="F74" s="9" t="str">
        <f>Achievements!$C85</f>
        <v>Make a game</v>
      </c>
      <c r="G74" s="41" t="str">
        <f>IF(Achievements!Q85="A","A",IF(Achievements!Q85="E","E"," "))</f>
        <v> </v>
      </c>
      <c r="I74" s="47" t="str">
        <f>Electives!B91</f>
        <v>f.</v>
      </c>
      <c r="J74" s="47" t="str">
        <f>Electives!C91</f>
        <v>Make a Cub Scout proj. poster</v>
      </c>
      <c r="K74" s="41" t="str">
        <f>IF(Electives!Q91="E","E"," ")</f>
        <v> </v>
      </c>
      <c r="M74" s="47" t="str">
        <f>Electives!B181</f>
        <v>g.</v>
      </c>
      <c r="N74" s="47" t="str">
        <f>Electives!C181</f>
        <v>Participate w/den at campfire</v>
      </c>
      <c r="O74" s="41" t="str">
        <f>IF(Electives!Q181="E","E"," ")</f>
        <v> </v>
      </c>
    </row>
    <row r="75" spans="4:15" ht="12.75">
      <c r="D75" s="231"/>
      <c r="E75" s="41" t="str">
        <f>Achievements!$B86</f>
        <v>c.</v>
      </c>
      <c r="F75" s="9" t="str">
        <f>Achievements!$C86</f>
        <v>Plan a walk</v>
      </c>
      <c r="G75" s="41" t="str">
        <f>IF(Achievements!Q86="A","A",IF(Achievements!Q86="E","E"," "))</f>
        <v> </v>
      </c>
      <c r="I75" s="2" t="str">
        <f>Electives!B93</f>
        <v>13. Birds</v>
      </c>
      <c r="J75" s="39"/>
      <c r="M75" s="47" t="str">
        <f>Electives!B182</f>
        <v>h.</v>
      </c>
      <c r="N75" s="47" t="str">
        <f>Electives!C182</f>
        <v>Participate in outdoor worship</v>
      </c>
      <c r="O75" s="41" t="str">
        <f>IF(Electives!Q182="E","E"," ")</f>
        <v> </v>
      </c>
    </row>
    <row r="76" spans="4:11" ht="12.75">
      <c r="D76" s="231"/>
      <c r="E76" s="41" t="str">
        <f>Achievements!$B87</f>
        <v>d.</v>
      </c>
      <c r="F76" s="9" t="str">
        <f>Achievements!$C87</f>
        <v>Read a book</v>
      </c>
      <c r="G76" s="41" t="str">
        <f>IF(Achievements!Q87="A","A",IF(Achievements!Q87="E","E"," "))</f>
        <v> </v>
      </c>
      <c r="I76" s="47" t="str">
        <f>Electives!B94</f>
        <v>a.</v>
      </c>
      <c r="J76" s="47" t="str">
        <f>Electives!C94</f>
        <v>List all birds you see for a week</v>
      </c>
      <c r="K76" s="41" t="str">
        <f>IF(Electives!Q94="E","E"," ")</f>
        <v> </v>
      </c>
    </row>
    <row r="77" spans="4:11" ht="12.75">
      <c r="D77" s="231"/>
      <c r="E77" s="41" t="str">
        <f>Achievements!$B88</f>
        <v>e.</v>
      </c>
      <c r="F77" s="9" t="str">
        <f>Achievements!$C88</f>
        <v>Watch TV or listent to radio</v>
      </c>
      <c r="G77" s="41" t="str">
        <f>IF(Achievements!Q88="A","A",IF(Achievements!Q88="E","E"," "))</f>
        <v> </v>
      </c>
      <c r="I77" s="47" t="str">
        <f>Electives!B95</f>
        <v>b.</v>
      </c>
      <c r="J77" s="47" t="str">
        <f>Electives!C95</f>
        <v>Put out nesting materials</v>
      </c>
      <c r="K77" s="41" t="str">
        <f>IF(Electives!Q95="E","E"," ")</f>
        <v> </v>
      </c>
    </row>
    <row r="78" spans="4:11" ht="12.75">
      <c r="D78" s="231"/>
      <c r="E78" s="41" t="str">
        <f>Achievements!$B89</f>
        <v>f.</v>
      </c>
      <c r="F78" s="9" t="str">
        <f>Achievements!$C89</f>
        <v>Concert, play, or live program</v>
      </c>
      <c r="G78" s="41" t="str">
        <f>IF(Achievements!Q89="A","A",IF(Achievements!Q89="E","E"," "))</f>
        <v> </v>
      </c>
      <c r="I78" s="47" t="str">
        <f>Electives!B96</f>
        <v>c.</v>
      </c>
      <c r="J78" s="47" t="str">
        <f>Electives!C96</f>
        <v>Read a book about birds</v>
      </c>
      <c r="K78" s="41" t="str">
        <f>IF(Electives!Q96="E","E"," ")</f>
        <v> </v>
      </c>
    </row>
    <row r="79" spans="4:11" ht="12.75">
      <c r="D79" s="232"/>
      <c r="E79" s="41" t="str">
        <f>Achievements!$B90</f>
        <v>g.</v>
      </c>
      <c r="F79" s="9" t="str">
        <f>Achievements!$C90</f>
        <v>Board game night</v>
      </c>
      <c r="G79" s="41" t="str">
        <f>IF(Achievements!Q90="A","A",IF(Achievements!Q90="E","E"," "))</f>
        <v> </v>
      </c>
      <c r="I79" s="47" t="str">
        <f>Electives!B97</f>
        <v>d.</v>
      </c>
      <c r="J79" s="47" t="str">
        <f>Electives!C97</f>
        <v>Point out 10 diff't birds</v>
      </c>
      <c r="K79" s="41" t="str">
        <f>IF(Electives!Q97="E","E"," ")</f>
        <v> </v>
      </c>
    </row>
    <row r="80" spans="4:14" ht="12.75">
      <c r="D80" s="38" t="str">
        <f>Achievements!$B92</f>
        <v>11. Duty to God</v>
      </c>
      <c r="E80" s="38"/>
      <c r="F80" s="38"/>
      <c r="G80" s="36"/>
      <c r="I80" s="47" t="str">
        <f>Electives!B98</f>
        <v>e.</v>
      </c>
      <c r="J80" s="47" t="str">
        <f>Electives!C98</f>
        <v>Feed wild birds</v>
      </c>
      <c r="K80" s="41" t="str">
        <f>IF(Electives!Q98="E","E"," ")</f>
        <v> </v>
      </c>
      <c r="M80" s="39"/>
      <c r="N80" s="39"/>
    </row>
    <row r="81" spans="4:14" ht="12.75" customHeight="1">
      <c r="D81" s="224" t="s">
        <v>316</v>
      </c>
      <c r="E81" s="45" t="str">
        <f>Achievements!$B93</f>
        <v>a.</v>
      </c>
      <c r="F81" s="9" t="str">
        <f>Achievements!$C93</f>
        <v>CC Faith - Know</v>
      </c>
      <c r="G81" s="41" t="str">
        <f>IF(Achievements!Q93="A","A"," ")</f>
        <v> </v>
      </c>
      <c r="I81" s="47" t="str">
        <f>Electives!B99</f>
        <v>f.</v>
      </c>
      <c r="J81" s="47" t="str">
        <f>Electives!C99</f>
        <v>Put out a birdhouse</v>
      </c>
      <c r="K81" s="41" t="str">
        <f>IF(Electives!Q99="E","E"," ")</f>
        <v> </v>
      </c>
      <c r="M81" s="39"/>
      <c r="N81" s="39"/>
    </row>
    <row r="82" spans="4:14" ht="12.75" customHeight="1">
      <c r="D82" s="225"/>
      <c r="E82" s="46"/>
      <c r="F82" s="9" t="str">
        <f>Achievements!$C94</f>
        <v>CC Faith - Commit</v>
      </c>
      <c r="G82" s="41" t="str">
        <f>IF(Achievements!Q94="A","A"," ")</f>
        <v> </v>
      </c>
      <c r="M82" s="39"/>
      <c r="N82" s="39"/>
    </row>
    <row r="83" spans="4:7" ht="12.75">
      <c r="D83" s="225"/>
      <c r="E83" s="42"/>
      <c r="F83" s="9" t="str">
        <f>Achievements!$C95</f>
        <v>CC Faith - Practice</v>
      </c>
      <c r="G83" s="41" t="str">
        <f>IF(Achievements!Q95="A","A"," ")</f>
        <v> </v>
      </c>
    </row>
    <row r="84" spans="4:7" ht="12.75">
      <c r="D84" s="225"/>
      <c r="E84" s="41" t="str">
        <f>Achievements!$B96</f>
        <v>b.</v>
      </c>
      <c r="F84" s="9" t="str">
        <f>Achievements!$C96</f>
        <v>Duty to god</v>
      </c>
      <c r="G84" s="41" t="str">
        <f>IF(Achievements!Q96="A","A"," ")</f>
        <v> </v>
      </c>
    </row>
    <row r="85" spans="4:7" ht="12.75">
      <c r="D85" s="225"/>
      <c r="E85" s="41" t="str">
        <f>Achievements!$B97</f>
        <v>c.</v>
      </c>
      <c r="F85" s="9" t="str">
        <f>Achievements!$C97</f>
        <v>Two ideas - religious blfs.</v>
      </c>
      <c r="G85" s="41" t="str">
        <f>IF(Achievements!Q97="A","A"," ")</f>
        <v> </v>
      </c>
    </row>
    <row r="86" spans="4:7" ht="12.75">
      <c r="D86" s="226"/>
      <c r="E86" s="41" t="str">
        <f>Achievements!$B98</f>
        <v>d.</v>
      </c>
      <c r="F86" s="9" t="str">
        <f>Achievements!$C98</f>
        <v>Help you place of worship</v>
      </c>
      <c r="G86" s="41" t="str">
        <f>IF(Achievements!Q98="A","A"," ")</f>
        <v> </v>
      </c>
    </row>
    <row r="87" spans="4:7" ht="12.75">
      <c r="D87" s="38" t="str">
        <f>Achievements!$B100</f>
        <v>12. Making Choices   (do 12a plus any four of 12b thru 12k)</v>
      </c>
      <c r="E87" s="38"/>
      <c r="F87" s="38"/>
      <c r="G87" s="36"/>
    </row>
    <row r="88" spans="4:7" ht="12.75" customHeight="1">
      <c r="D88" s="224" t="s">
        <v>319</v>
      </c>
      <c r="E88" s="45" t="str">
        <f>Achievements!$B101</f>
        <v>a.</v>
      </c>
      <c r="F88" s="9" t="str">
        <f>Achievements!$C101</f>
        <v>CC Courage - Know</v>
      </c>
      <c r="G88" s="41" t="str">
        <f>IF(Achievements!Q101="A","A"," ")</f>
        <v> </v>
      </c>
    </row>
    <row r="89" spans="4:7" ht="12.75" customHeight="1">
      <c r="D89" s="225"/>
      <c r="E89" s="46"/>
      <c r="F89" s="9" t="str">
        <f>Achievements!$C102</f>
        <v>CC Courage - Commit</v>
      </c>
      <c r="G89" s="41" t="str">
        <f>IF(Achievements!Q102="A","A"," ")</f>
        <v> </v>
      </c>
    </row>
    <row r="90" spans="4:7" ht="12.75">
      <c r="D90" s="225"/>
      <c r="E90" s="42"/>
      <c r="F90" s="9" t="str">
        <f>Achievements!$C103</f>
        <v>CC Courage - Practice</v>
      </c>
      <c r="G90" s="41" t="str">
        <f>IF(Achievements!Q103="A","A"," ")</f>
        <v> </v>
      </c>
    </row>
    <row r="91" spans="4:7" ht="12.75">
      <c r="D91" s="225"/>
      <c r="E91" s="41" t="str">
        <f>Achievements!$B104</f>
        <v>b.</v>
      </c>
      <c r="F91" s="9" t="str">
        <f>Achievements!$C104</f>
        <v>Older boy with drugs</v>
      </c>
      <c r="G91" s="41" t="str">
        <f>IF(Achievements!Q104="A","A",IF(Achievements!Q104="E","E"," "))</f>
        <v> </v>
      </c>
    </row>
    <row r="92" spans="4:10" ht="12.75">
      <c r="D92" s="225"/>
      <c r="E92" s="41" t="str">
        <f>Achievements!$B105</f>
        <v>c.</v>
      </c>
      <c r="F92" s="9" t="str">
        <f>Achievements!$C105</f>
        <v>Home alone phone call</v>
      </c>
      <c r="G92" s="41" t="str">
        <f>IF(Achievements!Q105="A","A",IF(Achievements!Q105="E","E"," "))</f>
        <v> </v>
      </c>
      <c r="I92" s="39"/>
      <c r="J92" s="39"/>
    </row>
    <row r="93" spans="4:7" ht="12.75">
      <c r="D93" s="225"/>
      <c r="E93" s="41" t="str">
        <f>Achievements!$B106</f>
        <v>d.</v>
      </c>
      <c r="F93" s="9" t="str">
        <f>Achievements!$C106</f>
        <v>Kid with braces on legs</v>
      </c>
      <c r="G93" s="41" t="str">
        <f>IF(Achievements!Q106="A","A",IF(Achievements!Q106="E","E"," "))</f>
        <v> </v>
      </c>
    </row>
    <row r="94" spans="4:7" ht="12.75">
      <c r="D94" s="225"/>
      <c r="E94" s="41" t="str">
        <f>Achievements!$B107</f>
        <v>e.</v>
      </c>
      <c r="F94" s="9" t="str">
        <f>Achievements!$C107</f>
        <v>Stranger in car</v>
      </c>
      <c r="G94" s="41" t="str">
        <f>IF(Achievements!Q107="A","A",IF(Achievements!Q107="E","E"," "))</f>
        <v> </v>
      </c>
    </row>
    <row r="95" spans="4:7" ht="12.75">
      <c r="D95" s="225"/>
      <c r="E95" s="41" t="str">
        <f>Achievements!$B108</f>
        <v>f.</v>
      </c>
      <c r="F95" s="9" t="str">
        <f>Achievements!$C108</f>
        <v>Bully demands money</v>
      </c>
      <c r="G95" s="41" t="str">
        <f>IF(Achievements!Q108="A","A",IF(Achievements!Q108="E","E"," "))</f>
        <v> </v>
      </c>
    </row>
    <row r="96" spans="4:7" ht="12.75">
      <c r="D96" s="225"/>
      <c r="E96" s="41" t="str">
        <f>Achievements!$B109</f>
        <v>g.</v>
      </c>
      <c r="F96" s="9" t="str">
        <f>Achievements!$C109</f>
        <v>Meter reader</v>
      </c>
      <c r="G96" s="41" t="str">
        <f>IF(Achievements!Q109="A","A",IF(Achievements!Q109="E","E"," "))</f>
        <v> </v>
      </c>
    </row>
    <row r="97" spans="4:7" ht="12.75">
      <c r="D97" s="225"/>
      <c r="E97" s="41" t="str">
        <f>Achievements!$B110</f>
        <v>h.</v>
      </c>
      <c r="F97" s="9" t="str">
        <f>Achievements!$C110</f>
        <v>Burglar at neighbor's</v>
      </c>
      <c r="G97" s="41" t="str">
        <f>IF(Achievements!Q110="A","A",IF(Achievements!Q110="E","E"," "))</f>
        <v> </v>
      </c>
    </row>
    <row r="98" spans="4:7" ht="12.75">
      <c r="D98" s="225"/>
      <c r="E98" s="41" t="str">
        <f>Achievements!$B111</f>
        <v>i.</v>
      </c>
      <c r="F98" s="9" t="str">
        <f>Achievements!$C111</f>
        <v>Guide dog</v>
      </c>
      <c r="G98" s="41" t="str">
        <f>IF(Achievements!Q111="A","A",IF(Achievements!Q111="E","E"," "))</f>
        <v> </v>
      </c>
    </row>
    <row r="99" spans="4:7" ht="12.75">
      <c r="D99" s="225"/>
      <c r="E99" s="41" t="str">
        <f>Achievements!$B112</f>
        <v>j.</v>
      </c>
      <c r="F99" s="9" t="str">
        <f>Achievements!$C112</f>
        <v>Steal from a store</v>
      </c>
      <c r="G99" s="41" t="str">
        <f>IF(Achievements!Q112="A","A",IF(Achievements!Q112="E","E"," "))</f>
        <v> </v>
      </c>
    </row>
    <row r="100" spans="4:7" ht="12.75">
      <c r="D100" s="226"/>
      <c r="E100" s="41" t="str">
        <f>Achievements!$B113</f>
        <v>k.</v>
      </c>
      <c r="F100" s="9" t="str">
        <f>Achievements!$C113</f>
        <v>Elderly woman</v>
      </c>
      <c r="G100" s="41" t="str">
        <f>IF(Achievements!Q113="A","A",IF(Achievements!Q113="E","E"," "))</f>
        <v> </v>
      </c>
    </row>
    <row r="101" spans="5:7" ht="12.75">
      <c r="E101" s="40"/>
      <c r="F101" s="4"/>
      <c r="G101" s="4"/>
    </row>
    <row r="103" spans="5:7" ht="15.75">
      <c r="E103" s="40"/>
      <c r="F103" s="58"/>
      <c r="G103" s="4"/>
    </row>
    <row r="104" spans="5:7" ht="12.75">
      <c r="E104" s="40"/>
      <c r="F104" s="4"/>
      <c r="G104" s="4"/>
    </row>
    <row r="105" spans="5:7" ht="12.75">
      <c r="E105" s="40"/>
      <c r="F105" s="4"/>
      <c r="G105" s="4"/>
    </row>
    <row r="106" spans="5:7" ht="12.75">
      <c r="E106" s="40"/>
      <c r="F106" s="4"/>
      <c r="G106" s="4"/>
    </row>
    <row r="107" spans="5:7" ht="12.75">
      <c r="E107" s="40"/>
      <c r="F107" s="4"/>
      <c r="G107" s="4"/>
    </row>
  </sheetData>
  <sheetProtection password="CA1D" sheet="1" objects="1" scenarios="1"/>
  <mergeCells count="20">
    <mergeCell ref="D71:D79"/>
    <mergeCell ref="D16:G16"/>
    <mergeCell ref="D25:D27"/>
    <mergeCell ref="D29:D34"/>
    <mergeCell ref="D36:D40"/>
    <mergeCell ref="D1:G2"/>
    <mergeCell ref="I1:K2"/>
    <mergeCell ref="M1:O2"/>
    <mergeCell ref="D4:D15"/>
    <mergeCell ref="D3:G3"/>
    <mergeCell ref="D81:D86"/>
    <mergeCell ref="D88:D100"/>
    <mergeCell ref="M14:O14"/>
    <mergeCell ref="M8:O8"/>
    <mergeCell ref="D17:D23"/>
    <mergeCell ref="M18:O18"/>
    <mergeCell ref="D42:D46"/>
    <mergeCell ref="D48:D55"/>
    <mergeCell ref="D57:D61"/>
    <mergeCell ref="D63:D69"/>
  </mergeCells>
  <printOptions/>
  <pageMargins left="0.5" right="0.5" top="0.5" bottom="0.5" header="0.25" footer="0.25"/>
  <pageSetup fitToHeight="1" fitToWidth="1" horizontalDpi="600" verticalDpi="600" orientation="portrait" scale="56" r:id="rId1"/>
  <headerFooter alignWithMargins="0">
    <oddHeader>&amp;C&amp;"Arial,Bold"&amp;14WolfTrax&amp;12
&amp;D</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O107"/>
  <sheetViews>
    <sheetView showGridLines="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9.140625" defaultRowHeight="12.75"/>
  <cols>
    <col min="1" max="1" width="31.140625" style="0" customWidth="1"/>
    <col min="2" max="2" width="3.8515625" style="0" customWidth="1"/>
    <col min="3" max="3" width="6.421875" style="0" customWidth="1"/>
    <col min="4" max="4" width="2.7109375" style="0" customWidth="1"/>
    <col min="5" max="5" width="2.57421875" style="37" customWidth="1"/>
    <col min="6" max="6" width="29.140625" style="0" customWidth="1"/>
    <col min="7" max="7" width="3.421875" style="0" customWidth="1"/>
    <col min="8" max="8" width="6.421875" style="0" customWidth="1"/>
    <col min="9" max="9" width="2.57421875" style="0" customWidth="1"/>
    <col min="10" max="10" width="28.57421875" style="0" customWidth="1"/>
    <col min="11" max="11" width="3.421875" style="0" customWidth="1"/>
    <col min="12" max="12" width="6.421875" style="0" customWidth="1"/>
    <col min="13" max="13" width="2.57421875" style="0" customWidth="1"/>
    <col min="14" max="14" width="28.57421875" style="0" customWidth="1"/>
    <col min="15" max="15" width="3.421875" style="0" customWidth="1"/>
  </cols>
  <sheetData>
    <row r="1" spans="1:15" ht="20.25">
      <c r="A1" s="49" t="str">
        <f ca="1">RIGHT(CELL("filename",A1),SUM(LEN(CELL("filename",A1))-SEARCH("]",CELL("filename",A1),1)))</f>
        <v>Scout 14</v>
      </c>
      <c r="D1" s="228" t="s">
        <v>250</v>
      </c>
      <c r="E1" s="228"/>
      <c r="F1" s="228"/>
      <c r="G1" s="228"/>
      <c r="I1" s="228" t="s">
        <v>251</v>
      </c>
      <c r="J1" s="228"/>
      <c r="K1" s="228"/>
      <c r="M1" s="228" t="s">
        <v>251</v>
      </c>
      <c r="N1" s="228"/>
      <c r="O1" s="228"/>
    </row>
    <row r="2" spans="4:15" ht="7.5" customHeight="1">
      <c r="D2" s="228"/>
      <c r="E2" s="228"/>
      <c r="F2" s="228"/>
      <c r="G2" s="228"/>
      <c r="I2" s="228"/>
      <c r="J2" s="228"/>
      <c r="K2" s="228"/>
      <c r="M2" s="228"/>
      <c r="N2" s="228"/>
      <c r="O2" s="228"/>
    </row>
    <row r="3" spans="1:14" ht="12.75">
      <c r="A3" s="2" t="s">
        <v>320</v>
      </c>
      <c r="D3" s="229" t="str">
        <f>Achievements!$B5</f>
        <v>1. Feats of Skill</v>
      </c>
      <c r="E3" s="229"/>
      <c r="F3" s="229"/>
      <c r="G3" s="229"/>
      <c r="I3" s="2" t="str">
        <f>Electives!B9</f>
        <v>1. It's a Secret</v>
      </c>
      <c r="J3" s="2"/>
      <c r="M3" s="2" t="str">
        <f>Electives!B101</f>
        <v>14. Pets</v>
      </c>
      <c r="N3" s="39"/>
    </row>
    <row r="4" spans="1:15" ht="12.75">
      <c r="A4" s="50" t="s">
        <v>252</v>
      </c>
      <c r="B4" s="61" t="str">
        <f>IF(COUNTIF(B11:B22,"C")=12,"C",IF(COUNTIF(B11:B22,"P")&gt;0,"P",IF(COUNTIF(B11:B22,"C")&gt;0,"P"," ")))</f>
        <v> </v>
      </c>
      <c r="D4" s="227" t="s">
        <v>317</v>
      </c>
      <c r="E4" s="41" t="str">
        <f>Achievements!$B6</f>
        <v>a.</v>
      </c>
      <c r="F4" s="9" t="str">
        <f>Achievements!$C6</f>
        <v>Play catch</v>
      </c>
      <c r="G4" s="42" t="str">
        <f>IF(Achievements!R6="A","A"," ")</f>
        <v> </v>
      </c>
      <c r="I4" s="47" t="str">
        <f>Electives!B10</f>
        <v>a.</v>
      </c>
      <c r="J4" s="47" t="str">
        <f>Electives!C10</f>
        <v>Use a secret code</v>
      </c>
      <c r="K4" s="41" t="str">
        <f>IF(Electives!R10="E","E"," ")</f>
        <v> </v>
      </c>
      <c r="M4" s="47" t="str">
        <f>Electives!B102</f>
        <v>a.</v>
      </c>
      <c r="N4" s="47" t="str">
        <f>Electives!C102</f>
        <v>Take care of a pet</v>
      </c>
      <c r="O4" s="41" t="str">
        <f>IF(Electives!R102="E","E"," ")</f>
        <v> </v>
      </c>
    </row>
    <row r="5" spans="1:15" ht="12.75">
      <c r="A5" s="51" t="s">
        <v>253</v>
      </c>
      <c r="B5" s="61" t="str">
        <f>IF(Electives!R6&gt;0,Electives!R6," ")</f>
        <v> </v>
      </c>
      <c r="D5" s="227"/>
      <c r="E5" s="41" t="str">
        <f>Achievements!$B7</f>
        <v>b.</v>
      </c>
      <c r="F5" s="9" t="str">
        <f>Achievements!$C7</f>
        <v>Walk a line</v>
      </c>
      <c r="G5" s="42" t="str">
        <f>IF(Achievements!R7="A","A"," ")</f>
        <v> </v>
      </c>
      <c r="I5" s="47" t="str">
        <f>Electives!B11</f>
        <v>b.</v>
      </c>
      <c r="J5" s="47" t="str">
        <f>Electives!C11</f>
        <v>Write in invisible ink</v>
      </c>
      <c r="K5" s="41" t="str">
        <f>IF(Electives!R11="E","E"," ")</f>
        <v> </v>
      </c>
      <c r="M5" s="47" t="str">
        <f>Electives!B103</f>
        <v>b.</v>
      </c>
      <c r="N5" s="47" t="str">
        <f>Electives!C103</f>
        <v>Meet a strange dog</v>
      </c>
      <c r="O5" s="41" t="str">
        <f>IF(Electives!R103="E","E"," ")</f>
        <v> </v>
      </c>
    </row>
    <row r="6" spans="1:15" ht="12.75">
      <c r="A6" s="51" t="s">
        <v>331</v>
      </c>
      <c r="B6" s="61">
        <f>IF(Electives!R6=" ",0,INT(Electives!R6/10))</f>
        <v>0</v>
      </c>
      <c r="D6" s="227"/>
      <c r="E6" s="41" t="str">
        <f>Achievements!$B8</f>
        <v>c.</v>
      </c>
      <c r="F6" s="9" t="str">
        <f>Achievements!$C8</f>
        <v>Front roll</v>
      </c>
      <c r="G6" s="42" t="str">
        <f>IF(Achievements!R8="A","A"," ")</f>
        <v> </v>
      </c>
      <c r="I6" s="47" t="str">
        <f>Electives!B12</f>
        <v>c.</v>
      </c>
      <c r="J6" s="47" t="str">
        <f>Electives!C12</f>
        <v>Sign your name in ASL</v>
      </c>
      <c r="K6" s="41" t="str">
        <f>IF(Electives!R12="E","E"," ")</f>
        <v> </v>
      </c>
      <c r="M6" s="47" t="str">
        <f>Electives!B104</f>
        <v>c.</v>
      </c>
      <c r="N6" s="47" t="str">
        <f>Electives!C104</f>
        <v>Read and report on a pet book</v>
      </c>
      <c r="O6" s="41" t="str">
        <f>IF(Electives!R104="E","E"," ")</f>
        <v> </v>
      </c>
    </row>
    <row r="7" spans="1:15" ht="12.75">
      <c r="A7" s="51" t="s">
        <v>332</v>
      </c>
      <c r="B7" s="62">
        <f>INT(COUNTIF(B11:B22,"C")/3)</f>
        <v>0</v>
      </c>
      <c r="D7" s="227"/>
      <c r="E7" s="41" t="str">
        <f>Achievements!$B9</f>
        <v>d.</v>
      </c>
      <c r="F7" s="9" t="str">
        <f>Achievements!$C9</f>
        <v>Back roll</v>
      </c>
      <c r="G7" s="42" t="str">
        <f>IF(Achievements!R9="A","A"," ")</f>
        <v> </v>
      </c>
      <c r="I7" s="47" t="str">
        <f>Electives!B13</f>
        <v>d.</v>
      </c>
      <c r="J7" s="47" t="str">
        <f>Electives!C13</f>
        <v>Use 12 American Indian sgns</v>
      </c>
      <c r="K7" s="41" t="str">
        <f>IF(Electives!R13="E","E"," ")</f>
        <v> </v>
      </c>
      <c r="M7" s="47" t="str">
        <f>Electives!B105</f>
        <v>d.</v>
      </c>
      <c r="N7" s="47" t="str">
        <f>Electives!C105</f>
        <v>Define rabid and tell what to do</v>
      </c>
      <c r="O7" s="41" t="str">
        <f>IF(Electives!R105="E","E"," ")</f>
        <v> </v>
      </c>
    </row>
    <row r="8" spans="1:15" ht="12.75">
      <c r="A8" s="60"/>
      <c r="B8" s="60"/>
      <c r="D8" s="227"/>
      <c r="E8" s="41" t="str">
        <f>Achievements!$B10</f>
        <v>e.</v>
      </c>
      <c r="F8" s="9" t="str">
        <f>Achievements!$C10</f>
        <v>Falling forward roll</v>
      </c>
      <c r="G8" s="42" t="str">
        <f>IF(Achievements!R10="A","A"," ")</f>
        <v> </v>
      </c>
      <c r="I8" s="2" t="str">
        <f>Electives!B15</f>
        <v>2. Be an Actor</v>
      </c>
      <c r="J8" s="2"/>
      <c r="M8" s="163" t="str">
        <f>Electives!B107</f>
        <v>15. Grow Something</v>
      </c>
      <c r="N8" s="163"/>
      <c r="O8" s="163"/>
    </row>
    <row r="9" spans="1:15" ht="12.75">
      <c r="A9" s="7"/>
      <c r="B9" s="7"/>
      <c r="D9" s="227"/>
      <c r="E9" s="41" t="str">
        <f>Achievements!$B11</f>
        <v>f.</v>
      </c>
      <c r="F9" s="9" t="str">
        <f>Achievements!$C11</f>
        <v>Jump high</v>
      </c>
      <c r="G9" s="42" t="str">
        <f>IF(Achievements!R11="A","A",IF(Achievements!R11="E","E"," "))</f>
        <v> </v>
      </c>
      <c r="I9" s="47" t="str">
        <f>Electives!B16</f>
        <v>a.</v>
      </c>
      <c r="J9" s="47" t="str">
        <f>Electives!C16</f>
        <v>Put on skit w/costumes</v>
      </c>
      <c r="K9" s="41" t="str">
        <f>IF(Electives!R16="E","E"," ")</f>
        <v> </v>
      </c>
      <c r="M9" s="47" t="str">
        <f>Electives!B108</f>
        <v>a.</v>
      </c>
      <c r="N9" s="47" t="str">
        <f>Electives!C108</f>
        <v>Plant and raise box garden</v>
      </c>
      <c r="O9" s="41" t="str">
        <f>IF(Electives!R108="E","E"," ")</f>
        <v> </v>
      </c>
    </row>
    <row r="10" spans="1:15" ht="12.75">
      <c r="A10" s="2" t="s">
        <v>322</v>
      </c>
      <c r="D10" s="227"/>
      <c r="E10" s="41" t="str">
        <f>Achievements!$B12</f>
        <v>g.</v>
      </c>
      <c r="F10" s="9" t="str">
        <f>Achievements!$C12</f>
        <v>Elephant walk, etc.</v>
      </c>
      <c r="G10" s="42" t="str">
        <f>IF(Achievements!R12="A","A",IF(Achievements!R12="E","E"," "))</f>
        <v> </v>
      </c>
      <c r="I10" s="47" t="str">
        <f>Electives!B17</f>
        <v>b.</v>
      </c>
      <c r="J10" s="47" t="str">
        <f>Electives!C17</f>
        <v>Make scenery for a skit</v>
      </c>
      <c r="K10" s="41" t="str">
        <f>IF(Electives!R17="E","E"," ")</f>
        <v> </v>
      </c>
      <c r="M10" s="47" t="str">
        <f>Electives!B109</f>
        <v>b.</v>
      </c>
      <c r="N10" s="47" t="str">
        <f>Electives!C109</f>
        <v>Plant and raise flower bed</v>
      </c>
      <c r="O10" s="41" t="str">
        <f>IF(Electives!R109="E","E"," ")</f>
        <v> </v>
      </c>
    </row>
    <row r="11" spans="1:15" ht="12.75">
      <c r="A11" s="52" t="s">
        <v>254</v>
      </c>
      <c r="B11" s="63" t="str">
        <f>Achievements!R18</f>
        <v> </v>
      </c>
      <c r="D11" s="227"/>
      <c r="E11" s="41" t="str">
        <f>Achievements!$B13</f>
        <v>h.</v>
      </c>
      <c r="F11" s="9" t="str">
        <f>Achievements!$C13</f>
        <v>Swim 25 feet</v>
      </c>
      <c r="G11" s="42" t="str">
        <f>IF(Achievements!R13="A","A",IF(Achievements!R13="E","E"," "))</f>
        <v> </v>
      </c>
      <c r="I11" s="47" t="str">
        <f>Electives!B18</f>
        <v>c.</v>
      </c>
      <c r="J11" s="47" t="str">
        <f>Electives!C18</f>
        <v>Make sound effects for a skit</v>
      </c>
      <c r="K11" s="41" t="str">
        <f>IF(Electives!R18="E","E"," ")</f>
        <v> </v>
      </c>
      <c r="M11" s="47" t="str">
        <f>Electives!B110</f>
        <v>c.</v>
      </c>
      <c r="N11" s="47" t="str">
        <f>Electives!C110</f>
        <v>Grow a plant indoors</v>
      </c>
      <c r="O11" s="41" t="str">
        <f>IF(Electives!R110="E","E"," ")</f>
        <v> </v>
      </c>
    </row>
    <row r="12" spans="1:15" ht="12.75">
      <c r="A12" s="53" t="s">
        <v>255</v>
      </c>
      <c r="B12" s="63" t="str">
        <f>Achievements!R27</f>
        <v> </v>
      </c>
      <c r="D12" s="227"/>
      <c r="E12" s="41" t="str">
        <f>Achievements!$B14</f>
        <v>i.</v>
      </c>
      <c r="F12" s="9" t="str">
        <f>Achievements!$C14</f>
        <v>Tread water</v>
      </c>
      <c r="G12" s="42" t="str">
        <f>IF(Achievements!R14="A","A",IF(Achievements!R14="E","E"," "))</f>
        <v> </v>
      </c>
      <c r="I12" s="47" t="str">
        <f>Electives!B19</f>
        <v>d.</v>
      </c>
      <c r="J12" s="47" t="str">
        <f>Electives!C19</f>
        <v>Be the announcer for a skit</v>
      </c>
      <c r="K12" s="41" t="str">
        <f>IF(Electives!R19="E","E"," ")</f>
        <v> </v>
      </c>
      <c r="M12" s="47" t="str">
        <f>Electives!B111</f>
        <v>d.</v>
      </c>
      <c r="N12" s="47" t="str">
        <f>Electives!C111</f>
        <v>Plant &amp; raise vegetables</v>
      </c>
      <c r="O12" s="41" t="str">
        <f>IF(Electives!R111="E","E"," ")</f>
        <v> </v>
      </c>
    </row>
    <row r="13" spans="1:15" ht="12.75">
      <c r="A13" s="53" t="s">
        <v>256</v>
      </c>
      <c r="B13" s="63" t="str">
        <f>Achievements!R32</f>
        <v> </v>
      </c>
      <c r="D13" s="227"/>
      <c r="E13" s="41" t="str">
        <f>Achievements!$B15</f>
        <v>j.</v>
      </c>
      <c r="F13" s="9" t="str">
        <f>Achievements!$C15</f>
        <v>Basketball passes</v>
      </c>
      <c r="G13" s="42" t="str">
        <f>IF(Achievements!R15="A","A",IF(Achievements!R15="E","E"," "))</f>
        <v> </v>
      </c>
      <c r="I13" s="47" t="str">
        <f>Electives!B20</f>
        <v>e.</v>
      </c>
      <c r="J13" s="47" t="str">
        <f>Electives!C20</f>
        <v>Make paper sack mask for skit</v>
      </c>
      <c r="K13" s="41" t="str">
        <f>IF(Electives!R20="E","E"," ")</f>
        <v> </v>
      </c>
      <c r="M13" s="47" t="str">
        <f>Electives!B112</f>
        <v>e.</v>
      </c>
      <c r="N13" s="47" t="str">
        <f>Electives!C112</f>
        <v>Visit botanical garden in area</v>
      </c>
      <c r="O13" s="41" t="str">
        <f>IF(Electives!R112="E","E"," ")</f>
        <v> </v>
      </c>
    </row>
    <row r="14" spans="1:15" ht="12.75">
      <c r="A14" s="53" t="s">
        <v>263</v>
      </c>
      <c r="B14" s="63" t="str">
        <f>Achievements!R40</f>
        <v> </v>
      </c>
      <c r="D14" s="227"/>
      <c r="E14" s="41" t="str">
        <f>Achievements!$B16</f>
        <v>k.</v>
      </c>
      <c r="F14" s="9" t="str">
        <f>Achievements!$C16</f>
        <v>Frog stand</v>
      </c>
      <c r="G14" s="42" t="str">
        <f>IF(Achievements!R16="A","A",IF(Achievements!R16="E","E"," "))</f>
        <v> </v>
      </c>
      <c r="I14" s="2" t="str">
        <f>Electives!B22</f>
        <v>3. Make it Yourself</v>
      </c>
      <c r="J14" s="2"/>
      <c r="M14" s="163" t="str">
        <f>Electives!B114</f>
        <v>16. Family Alert</v>
      </c>
      <c r="N14" s="163"/>
      <c r="O14" s="163"/>
    </row>
    <row r="15" spans="1:15" ht="12.75">
      <c r="A15" s="53" t="s">
        <v>264</v>
      </c>
      <c r="B15" s="63" t="str">
        <f>Achievements!R47</f>
        <v> </v>
      </c>
      <c r="D15" s="227"/>
      <c r="E15" s="41" t="str">
        <f>Achievements!$B17</f>
        <v>l.</v>
      </c>
      <c r="F15" s="9" t="str">
        <f>Achievements!$C17</f>
        <v>Run or Jog 5 min</v>
      </c>
      <c r="G15" s="42" t="str">
        <f>IF(Achievements!R17="A","A",IF(Achievements!R17="E","E"," "))</f>
        <v> </v>
      </c>
      <c r="I15" s="47" t="str">
        <f>Electives!B23</f>
        <v>a.</v>
      </c>
      <c r="J15" s="47" t="str">
        <f>Electives!C23</f>
        <v>Make something useful</v>
      </c>
      <c r="K15" s="41" t="str">
        <f>IF(Electives!R23="E","E"," ")</f>
        <v> </v>
      </c>
      <c r="M15" s="47" t="str">
        <f>Electives!B115</f>
        <v>a.</v>
      </c>
      <c r="N15" s="47" t="str">
        <f>Electives!C115</f>
        <v>Family talk about emergencies</v>
      </c>
      <c r="O15" s="41" t="str">
        <f>IF(Electives!R115="E","E"," ")</f>
        <v> </v>
      </c>
    </row>
    <row r="16" spans="1:15" ht="12.75">
      <c r="A16" s="53" t="s">
        <v>257</v>
      </c>
      <c r="B16" s="63" t="str">
        <f>Achievements!R54</f>
        <v> </v>
      </c>
      <c r="D16" s="233" t="str">
        <f>Achievements!$B19</f>
        <v>2. Your Flag</v>
      </c>
      <c r="E16" s="233"/>
      <c r="F16" s="233"/>
      <c r="G16" s="233"/>
      <c r="I16" s="47" t="str">
        <f>Electives!B24</f>
        <v>b.</v>
      </c>
      <c r="J16" s="47" t="str">
        <f>Electives!C24</f>
        <v>Stretch your hand</v>
      </c>
      <c r="K16" s="41" t="str">
        <f>IF(Electives!R24="E","E"," ")</f>
        <v> </v>
      </c>
      <c r="M16" s="47" t="str">
        <f>Electives!B116</f>
        <v>b.</v>
      </c>
      <c r="N16" s="47" t="str">
        <f>Electives!C116</f>
        <v>Safe water - purify water</v>
      </c>
      <c r="O16" s="41" t="str">
        <f>IF(Electives!R116="E","E"," ")</f>
        <v> </v>
      </c>
    </row>
    <row r="17" spans="1:15" ht="12.75">
      <c r="A17" s="53" t="s">
        <v>258</v>
      </c>
      <c r="B17" s="63" t="str">
        <f>Achievements!R64</f>
        <v> </v>
      </c>
      <c r="D17" s="227" t="s">
        <v>316</v>
      </c>
      <c r="E17" s="41" t="str">
        <f>Achievements!$B20</f>
        <v>a.</v>
      </c>
      <c r="F17" s="9" t="str">
        <f>Achievements!$C20</f>
        <v>Pledge of allegiance</v>
      </c>
      <c r="G17" s="42" t="str">
        <f>IF(Achievements!R20="A","A"," ")</f>
        <v> </v>
      </c>
      <c r="I17" s="47" t="str">
        <f>Electives!B25</f>
        <v>c.</v>
      </c>
      <c r="J17" s="47" t="str">
        <f>Electives!C25</f>
        <v>Make a bench fork</v>
      </c>
      <c r="K17" s="41" t="str">
        <f>IF(Electives!R25="E","E"," ")</f>
        <v> </v>
      </c>
      <c r="M17" s="48" t="str">
        <f>Electives!B117</f>
        <v>c.</v>
      </c>
      <c r="N17" s="48" t="str">
        <f>Electives!C117</f>
        <v>First aid supplies &amp; kit</v>
      </c>
      <c r="O17" s="41" t="str">
        <f>IF(Electives!R117="E","E"," ")</f>
        <v> </v>
      </c>
    </row>
    <row r="18" spans="1:15" ht="12.75">
      <c r="A18" s="53" t="s">
        <v>259</v>
      </c>
      <c r="B18" s="63" t="str">
        <f>Achievements!R71</f>
        <v> </v>
      </c>
      <c r="D18" s="227"/>
      <c r="E18" s="41" t="str">
        <f>Achievements!$B21</f>
        <v>b.</v>
      </c>
      <c r="F18" s="9" t="str">
        <f>Achievements!$C21</f>
        <v>Lead flag ceremony</v>
      </c>
      <c r="G18" s="42" t="str">
        <f>IF(Achievements!R21="A","A"," ")</f>
        <v> </v>
      </c>
      <c r="I18" s="47" t="str">
        <f>Electives!B26</f>
        <v>d.</v>
      </c>
      <c r="J18" s="47" t="str">
        <f>Electives!C26</f>
        <v>Make a door stop</v>
      </c>
      <c r="K18" s="41" t="str">
        <f>IF(Electives!R26="E","E"," ")</f>
        <v> </v>
      </c>
      <c r="M18" s="163" t="str">
        <f>Electives!B119</f>
        <v>17. Tie It Right</v>
      </c>
      <c r="N18" s="163"/>
      <c r="O18" s="163"/>
    </row>
    <row r="19" spans="1:15" ht="12.75">
      <c r="A19" s="53" t="s">
        <v>265</v>
      </c>
      <c r="B19" s="63" t="str">
        <f>Achievements!R80</f>
        <v> </v>
      </c>
      <c r="D19" s="227"/>
      <c r="E19" s="41" t="str">
        <f>Achievements!$B22</f>
        <v>c.</v>
      </c>
      <c r="F19" s="9" t="str">
        <f>Achievements!$C22</f>
        <v>Respect and care for flag</v>
      </c>
      <c r="G19" s="42" t="str">
        <f>IF(Achievements!R22="A","A"," ")</f>
        <v> </v>
      </c>
      <c r="I19" s="47" t="str">
        <f>Electives!B27</f>
        <v>e.</v>
      </c>
      <c r="J19" s="47" t="str">
        <f>Electives!C27</f>
        <v>Make something else</v>
      </c>
      <c r="K19" s="41" t="str">
        <f>IF(Electives!R27="E","E"," ")</f>
        <v> </v>
      </c>
      <c r="M19" s="47" t="str">
        <f>Electives!B120</f>
        <v>a.</v>
      </c>
      <c r="N19" s="47" t="str">
        <f>Electives!C120</f>
        <v>Overhand knot &amp; square knot</v>
      </c>
      <c r="O19" s="41" t="str">
        <f>IF(Electives!R120="E","E"," ")</f>
        <v> </v>
      </c>
    </row>
    <row r="20" spans="1:15" ht="12.75">
      <c r="A20" s="53" t="s">
        <v>260</v>
      </c>
      <c r="B20" s="63" t="str">
        <f>Achievements!R91</f>
        <v> </v>
      </c>
      <c r="D20" s="227"/>
      <c r="E20" s="41" t="str">
        <f>Achievements!$B23</f>
        <v>d.</v>
      </c>
      <c r="F20" s="9" t="str">
        <f>Achievements!$C23</f>
        <v>State Flag</v>
      </c>
      <c r="G20" s="42" t="str">
        <f>IF(Achievements!R23="A","A"," ")</f>
        <v> </v>
      </c>
      <c r="I20" s="2" t="str">
        <f>Electives!B29</f>
        <v>4. Play a Game</v>
      </c>
      <c r="J20" s="2"/>
      <c r="M20" s="47" t="str">
        <f>Electives!B121</f>
        <v>b.</v>
      </c>
      <c r="N20" s="47" t="str">
        <f>Electives!C121</f>
        <v>Tie shoelaces</v>
      </c>
      <c r="O20" s="41" t="str">
        <f>IF(Electives!R121="E","E"," ")</f>
        <v> </v>
      </c>
    </row>
    <row r="21" spans="1:15" ht="12.75">
      <c r="A21" s="53" t="s">
        <v>261</v>
      </c>
      <c r="B21" s="63" t="str">
        <f>Achievements!R99</f>
        <v> </v>
      </c>
      <c r="D21" s="227"/>
      <c r="E21" s="41" t="str">
        <f>Achievements!$B24</f>
        <v>e.</v>
      </c>
      <c r="F21" s="9" t="str">
        <f>Achievements!$C24</f>
        <v>Raise flag</v>
      </c>
      <c r="G21" s="42" t="str">
        <f>IF(Achievements!R24="A","A"," ")</f>
        <v> </v>
      </c>
      <c r="I21" s="47" t="str">
        <f>Electives!B30</f>
        <v>a.</v>
      </c>
      <c r="J21" s="47" t="str">
        <f>Electives!C30</f>
        <v>Play pie-tin washer toss</v>
      </c>
      <c r="K21" s="41" t="str">
        <f>IF(Electives!R30="E","E"," ")</f>
        <v> </v>
      </c>
      <c r="M21" s="47" t="str">
        <f>Electives!B122</f>
        <v>c.</v>
      </c>
      <c r="N21" s="47" t="str">
        <f>Electives!C122</f>
        <v>Wrap and tie a package</v>
      </c>
      <c r="O21" s="41" t="str">
        <f>IF(Electives!R122="E","E"," ")</f>
        <v> </v>
      </c>
    </row>
    <row r="22" spans="1:15" ht="12.75">
      <c r="A22" s="53" t="s">
        <v>262</v>
      </c>
      <c r="B22" s="64" t="str">
        <f>Achievements!R114</f>
        <v> </v>
      </c>
      <c r="D22" s="227"/>
      <c r="E22" s="41" t="str">
        <f>Achievements!$B25</f>
        <v>f.</v>
      </c>
      <c r="F22" s="9" t="str">
        <f>Achievements!$C25</f>
        <v>Outdoor flag ceremony</v>
      </c>
      <c r="G22" s="42" t="str">
        <f>IF(Achievements!R25="A","A"," ")</f>
        <v> </v>
      </c>
      <c r="I22" s="47" t="str">
        <f>Electives!B31</f>
        <v>b.</v>
      </c>
      <c r="J22" s="47" t="str">
        <f>Electives!C31</f>
        <v>Play marble sharpshooter</v>
      </c>
      <c r="K22" s="41" t="str">
        <f>IF(Electives!R31="E","E"," ")</f>
        <v> </v>
      </c>
      <c r="M22" s="47" t="str">
        <f>Electives!B123</f>
        <v>d.</v>
      </c>
      <c r="N22" s="47" t="str">
        <f>Electives!C123</f>
        <v>Tie a stack of newspapers</v>
      </c>
      <c r="O22" s="41" t="str">
        <f>IF(Electives!R123="E","E"," ")</f>
        <v> </v>
      </c>
    </row>
    <row r="23" spans="1:15" ht="12.75">
      <c r="A23" s="54" t="s">
        <v>330</v>
      </c>
      <c r="B23" s="63" t="str">
        <f>IF(Electives!R8&gt;0,Electives!R8," ")</f>
        <v> </v>
      </c>
      <c r="D23" s="227"/>
      <c r="E23" s="41" t="str">
        <f>Achievements!$B26</f>
        <v>g.</v>
      </c>
      <c r="F23" s="9" t="str">
        <f>Achievements!$C26</f>
        <v>Fold US Flag</v>
      </c>
      <c r="G23" s="42" t="str">
        <f>IF(Achievements!R26="A","A"," ")</f>
        <v> </v>
      </c>
      <c r="I23" s="47" t="str">
        <f>Electives!B32</f>
        <v>c.</v>
      </c>
      <c r="J23" s="47" t="str">
        <f>Electives!C32</f>
        <v>Play ring toss</v>
      </c>
      <c r="K23" s="41" t="str">
        <f>IF(Electives!R32="E","E"," ")</f>
        <v> </v>
      </c>
      <c r="M23" s="47" t="str">
        <f>Electives!B124</f>
        <v>e.</v>
      </c>
      <c r="N23" s="47" t="str">
        <f>Electives!C124</f>
        <v>Tie two cords with overhand</v>
      </c>
      <c r="O23" s="41" t="str">
        <f>IF(Electives!R124="E","E"," ")</f>
        <v> </v>
      </c>
    </row>
    <row r="24" spans="4:15" ht="12.75">
      <c r="D24" s="44" t="str">
        <f>Achievements!$B28</f>
        <v>3. Keep Your Body Healthy</v>
      </c>
      <c r="E24" s="44"/>
      <c r="F24" s="44"/>
      <c r="G24" s="44"/>
      <c r="I24" s="47" t="str">
        <f>Electives!B33</f>
        <v>d.</v>
      </c>
      <c r="J24" s="47" t="str">
        <f>Electives!C33</f>
        <v>Play beanbag toss</v>
      </c>
      <c r="K24" s="41" t="str">
        <f>IF(Electives!R33="E","E"," ")</f>
        <v> </v>
      </c>
      <c r="M24" s="47" t="str">
        <f>Electives!B125</f>
        <v>f.</v>
      </c>
      <c r="N24" s="47" t="str">
        <f>Electives!C125</f>
        <v>Tie a necktie</v>
      </c>
      <c r="O24" s="41" t="str">
        <f>IF(Electives!R125="E","E"," ")</f>
        <v> </v>
      </c>
    </row>
    <row r="25" spans="4:15" ht="12.75" customHeight="1">
      <c r="D25" s="224" t="s">
        <v>316</v>
      </c>
      <c r="E25" s="41" t="str">
        <f>Achievements!$B29</f>
        <v>a.</v>
      </c>
      <c r="F25" s="9" t="str">
        <f>Achievements!$C29</f>
        <v>Track health habits</v>
      </c>
      <c r="G25" s="42" t="str">
        <f>IF(Achievements!R29="A","A"," ")</f>
        <v> </v>
      </c>
      <c r="I25" s="47" t="str">
        <f>Electives!B34</f>
        <v>e.</v>
      </c>
      <c r="J25" s="47" t="str">
        <f>Electives!C34</f>
        <v>Play a game of marbles</v>
      </c>
      <c r="K25" s="41" t="str">
        <f>IF(Electives!R34="E","E"," ")</f>
        <v> </v>
      </c>
      <c r="M25" s="47" t="str">
        <f>Electives!B126</f>
        <v>g.</v>
      </c>
      <c r="N25" s="47" t="str">
        <f>Electives!C126</f>
        <v>Wrap ends of a rope with tape</v>
      </c>
      <c r="O25" s="41" t="str">
        <f>IF(Electives!R126="E","E"," ")</f>
        <v> </v>
      </c>
    </row>
    <row r="26" spans="1:15" ht="12.75" customHeight="1">
      <c r="A26" s="57" t="s">
        <v>321</v>
      </c>
      <c r="B26" s="4"/>
      <c r="D26" s="225"/>
      <c r="E26" s="41" t="str">
        <f>Achievements!$B30</f>
        <v>b.</v>
      </c>
      <c r="F26" s="9" t="str">
        <f>Achievements!$C30</f>
        <v>Stop spread of colds</v>
      </c>
      <c r="G26" s="42" t="str">
        <f>IF(Achievements!R30="A","A"," ")</f>
        <v> </v>
      </c>
      <c r="I26" s="47" t="str">
        <f>Electives!B35</f>
        <v>f.</v>
      </c>
      <c r="J26" s="47" t="str">
        <f>Electives!C35</f>
        <v>Play large group game</v>
      </c>
      <c r="K26" s="41" t="str">
        <f>IF(Electives!R35="E","E"," ")</f>
        <v> </v>
      </c>
      <c r="M26" s="11" t="str">
        <f>Electives!B128</f>
        <v>18. Outdoor Adventure</v>
      </c>
      <c r="N26" s="11"/>
      <c r="O26" s="11"/>
    </row>
    <row r="27" spans="1:15" ht="12.75">
      <c r="A27" s="55" t="str">
        <f>Electives!B9</f>
        <v>1. It's a Secret</v>
      </c>
      <c r="B27" s="41" t="str">
        <f>IF(Electives!R14&gt;0,Electives!R14," ")</f>
        <v> </v>
      </c>
      <c r="D27" s="226"/>
      <c r="E27" s="41" t="str">
        <f>Achievements!$B31</f>
        <v>c.</v>
      </c>
      <c r="F27" s="9" t="str">
        <f>Achievements!$C31</f>
        <v>Cut on your finger</v>
      </c>
      <c r="G27" s="42" t="str">
        <f>IF(Achievements!R31="A","A"," ")</f>
        <v> </v>
      </c>
      <c r="I27" s="2" t="str">
        <f>Electives!B37</f>
        <v>5. Spare Time Fun</v>
      </c>
      <c r="J27" s="39"/>
      <c r="M27" s="47" t="str">
        <f>Electives!B129</f>
        <v>a.</v>
      </c>
      <c r="N27" s="47" t="str">
        <f>Electives!C129</f>
        <v>Plan &amp; hold family or den picnic</v>
      </c>
      <c r="O27" s="41" t="str">
        <f>IF(Electives!R129="E","E"," ")</f>
        <v> </v>
      </c>
    </row>
    <row r="28" spans="1:15" ht="12.75">
      <c r="A28" s="8" t="str">
        <f>Electives!B15</f>
        <v>2. Be an Actor</v>
      </c>
      <c r="B28" s="41" t="str">
        <f>IF(Electives!R21&gt;0,Electives!R21," ")</f>
        <v> </v>
      </c>
      <c r="D28" s="44" t="str">
        <f>Achievements!$B33</f>
        <v>4. Know Your Home and Community</v>
      </c>
      <c r="E28" s="44"/>
      <c r="F28" s="44"/>
      <c r="G28" s="44"/>
      <c r="I28" s="47" t="str">
        <f>Electives!B38</f>
        <v>a.</v>
      </c>
      <c r="J28" s="47" t="str">
        <f>Electives!C38</f>
        <v>Kite flying safety rules</v>
      </c>
      <c r="K28" s="41" t="str">
        <f>IF(Electives!R38="E","E"," ")</f>
        <v> </v>
      </c>
      <c r="M28" s="47" t="str">
        <f>Electives!B130</f>
        <v>b.</v>
      </c>
      <c r="N28" s="47" t="str">
        <f>Electives!C130</f>
        <v>Plan &amp; run family or den outing</v>
      </c>
      <c r="O28" s="41" t="str">
        <f>IF(Electives!R130="E","E"," ")</f>
        <v> </v>
      </c>
    </row>
    <row r="29" spans="1:15" ht="12.75" customHeight="1">
      <c r="A29" s="8" t="str">
        <f>Electives!B22</f>
        <v>3. Make it Yourself</v>
      </c>
      <c r="B29" s="65" t="str">
        <f>IF(Electives!R28&gt;0,Electives!R28," ")</f>
        <v> </v>
      </c>
      <c r="D29" s="224" t="s">
        <v>316</v>
      </c>
      <c r="E29" s="42" t="str">
        <f>Achievements!$B34</f>
        <v>a.</v>
      </c>
      <c r="F29" s="43" t="str">
        <f>Achievements!$C34</f>
        <v>Emergency Numbers</v>
      </c>
      <c r="G29" s="42" t="str">
        <f>IF(Achievements!R34="A","A"," ")</f>
        <v> </v>
      </c>
      <c r="I29" s="47" t="str">
        <f>Electives!B39</f>
        <v>b.</v>
      </c>
      <c r="J29" s="47" t="str">
        <f>Electives!C39</f>
        <v>Make &amp; fly a paper bag kite</v>
      </c>
      <c r="K29" s="41" t="str">
        <f>IF(Electives!R39="E","E"," ")</f>
        <v> </v>
      </c>
      <c r="M29" s="47" t="str">
        <f>Electives!B131</f>
        <v>c.</v>
      </c>
      <c r="N29" s="47" t="str">
        <f>Electives!C131</f>
        <v>Play &amp; lay a treasure hunt</v>
      </c>
      <c r="O29" s="41" t="str">
        <f>IF(Electives!R131="E","E"," ")</f>
        <v> </v>
      </c>
    </row>
    <row r="30" spans="1:15" ht="12.75" customHeight="1">
      <c r="A30" s="8" t="str">
        <f>Electives!B29</f>
        <v>4. Play a Game</v>
      </c>
      <c r="B30" s="41" t="str">
        <f>IF(Electives!R36&gt;0,Electives!R36," ")</f>
        <v> </v>
      </c>
      <c r="D30" s="225"/>
      <c r="E30" s="41" t="str">
        <f>Achievements!$B35</f>
        <v>b.</v>
      </c>
      <c r="F30" s="9" t="str">
        <f>Achievements!$C35</f>
        <v>Stranger at door</v>
      </c>
      <c r="G30" s="42" t="str">
        <f>IF(Achievements!R35="A","A"," ")</f>
        <v> </v>
      </c>
      <c r="I30" s="47" t="str">
        <f>Electives!B40</f>
        <v>c.</v>
      </c>
      <c r="J30" s="47" t="str">
        <f>Electives!C40</f>
        <v>Make &amp; fly a two-stick kite</v>
      </c>
      <c r="K30" s="41" t="str">
        <f>IF(Electives!R40="E","E"," ")</f>
        <v> </v>
      </c>
      <c r="M30" s="47" t="str">
        <f>Electives!B132</f>
        <v>d.</v>
      </c>
      <c r="N30" s="47" t="str">
        <f>Electives!C132</f>
        <v>Plan &amp; lay out obstacle race</v>
      </c>
      <c r="O30" s="41" t="str">
        <f>IF(Electives!R132="E","E"," ")</f>
        <v> </v>
      </c>
    </row>
    <row r="31" spans="1:15" ht="12.75">
      <c r="A31" s="8" t="str">
        <f>Electives!B37</f>
        <v>5. Spare Time Fun</v>
      </c>
      <c r="B31" s="41" t="str">
        <f>IF(Electives!R47&gt;0,Electives!R47," ")</f>
        <v> </v>
      </c>
      <c r="D31" s="225"/>
      <c r="E31" s="41" t="str">
        <f>Achievements!$B36</f>
        <v>c.</v>
      </c>
      <c r="F31" s="9" t="str">
        <f>Achievements!$C36</f>
        <v>Phone etiquette</v>
      </c>
      <c r="G31" s="42" t="str">
        <f>IF(Achievements!R36="A","A"," ")</f>
        <v> </v>
      </c>
      <c r="I31" s="47" t="str">
        <f>Electives!B41</f>
        <v>d.</v>
      </c>
      <c r="J31" s="47" t="str">
        <f>Electives!C41</f>
        <v>Make &amp; fly a three-stick kite</v>
      </c>
      <c r="K31" s="41" t="str">
        <f>IF(Electives!R41="E","E"," ")</f>
        <v> </v>
      </c>
      <c r="M31" s="47" t="str">
        <f>Electives!B133</f>
        <v>e.</v>
      </c>
      <c r="N31" s="47" t="str">
        <f>Electives!C133</f>
        <v>Plan &amp; lay out adventure trail</v>
      </c>
      <c r="O31" s="41" t="str">
        <f>IF(Electives!R133="E","E"," ")</f>
        <v> </v>
      </c>
    </row>
    <row r="32" spans="1:15" ht="12.75">
      <c r="A32" s="8" t="str">
        <f>Electives!B48</f>
        <v>6. Books, Books, Books</v>
      </c>
      <c r="B32" s="41" t="str">
        <f>IF(Electives!R52&gt;0,Electives!R52," ")</f>
        <v> </v>
      </c>
      <c r="D32" s="225"/>
      <c r="E32" s="41" t="str">
        <f>Achievements!$B37</f>
        <v>d.</v>
      </c>
      <c r="F32" s="9" t="str">
        <f>Achievements!$C37</f>
        <v>Leaving home rules</v>
      </c>
      <c r="G32" s="42" t="str">
        <f>IF(Achievements!R37="A","A"," ")</f>
        <v> </v>
      </c>
      <c r="I32" s="47" t="str">
        <f>Electives!B42</f>
        <v>e.</v>
      </c>
      <c r="J32" s="47" t="str">
        <f>Electives!C42</f>
        <v>Make and use a kite reel</v>
      </c>
      <c r="K32" s="41" t="str">
        <f>IF(Electives!R42="E","E"," ")</f>
        <v> </v>
      </c>
      <c r="M32" s="47" t="str">
        <f>Electives!B134</f>
        <v>f.</v>
      </c>
      <c r="N32" s="47" t="str">
        <f>Electives!C134</f>
        <v>Two summertime pack events</v>
      </c>
      <c r="O32" s="41" t="str">
        <f>IF(Electives!R134="E","E"," ")</f>
        <v> </v>
      </c>
    </row>
    <row r="33" spans="1:15" ht="12.75">
      <c r="A33" s="8" t="str">
        <f>Electives!B53</f>
        <v>7. Foot Power</v>
      </c>
      <c r="B33" s="41" t="str">
        <f>IF(Electives!R57&gt;0,Electives!R57," ")</f>
        <v> </v>
      </c>
      <c r="D33" s="225"/>
      <c r="E33" s="41" t="str">
        <f>Achievements!$B38</f>
        <v>e.</v>
      </c>
      <c r="F33" s="9" t="str">
        <f>Achievements!$C38</f>
        <v>Household jobs and resp.</v>
      </c>
      <c r="G33" s="42" t="str">
        <f>IF(Achievements!R38="A","A"," ")</f>
        <v> </v>
      </c>
      <c r="I33" s="47" t="str">
        <f>Electives!B43</f>
        <v>f.</v>
      </c>
      <c r="J33" s="47" t="str">
        <f>Electives!C43</f>
        <v>Make rubber-band boat</v>
      </c>
      <c r="K33" s="41" t="str">
        <f>IF(Electives!R43="E","E"," ")</f>
        <v> </v>
      </c>
      <c r="M33" s="47" t="str">
        <f>Electives!B135</f>
        <v>g.</v>
      </c>
      <c r="N33" s="47" t="str">
        <f>Electives!C135</f>
        <v>Point out poisonous plants</v>
      </c>
      <c r="O33" s="41" t="str">
        <f>IF(Electives!R135="E","E"," ")</f>
        <v> </v>
      </c>
    </row>
    <row r="34" spans="1:15" ht="12.75">
      <c r="A34" s="8" t="str">
        <f>Electives!B58</f>
        <v>8. Machine Power</v>
      </c>
      <c r="B34" s="41" t="str">
        <f>IF(Electives!R63&gt;0,Electives!R63," ")</f>
        <v> </v>
      </c>
      <c r="D34" s="226"/>
      <c r="E34" s="41" t="str">
        <f>Achievements!$B39</f>
        <v>f.</v>
      </c>
      <c r="F34" s="9" t="str">
        <f>Achievements!$C39</f>
        <v>Visit important place</v>
      </c>
      <c r="G34" s="42" t="str">
        <f>IF(Achievements!R39="A","A"," ")</f>
        <v> </v>
      </c>
      <c r="I34" s="47" t="str">
        <f>Electives!B44</f>
        <v>g.</v>
      </c>
      <c r="J34" s="47" t="str">
        <f>Electives!C44</f>
        <v>Make boat, plane, train, etc.</v>
      </c>
      <c r="K34" s="41" t="str">
        <f>IF(Electives!R44="E","E"," ")</f>
        <v> </v>
      </c>
      <c r="M34" s="11" t="str">
        <f>Electives!B137</f>
        <v>19. Fishing</v>
      </c>
      <c r="N34" s="11"/>
      <c r="O34" s="11"/>
    </row>
    <row r="35" spans="1:15" ht="12.75">
      <c r="A35" s="8" t="str">
        <f>Electives!B64</f>
        <v>9. Let's Have a Party</v>
      </c>
      <c r="B35" s="41" t="str">
        <f>IF(Electives!R68&gt;0,Electives!R68," ")</f>
        <v> </v>
      </c>
      <c r="D35" s="38" t="str">
        <f>Achievements!$B41</f>
        <v>5. Tools for Fixing and Building </v>
      </c>
      <c r="E35" s="38"/>
      <c r="F35" s="38"/>
      <c r="G35" s="38"/>
      <c r="I35" s="47" t="str">
        <f>Electives!B45</f>
        <v>h.</v>
      </c>
      <c r="J35" s="47" t="str">
        <f>Electives!C45</f>
        <v>Make boat, plane, train, etc.</v>
      </c>
      <c r="K35" s="41" t="str">
        <f>IF(Electives!R45="E","E"," ")</f>
        <v> </v>
      </c>
      <c r="M35" s="47" t="str">
        <f>Electives!B138</f>
        <v>a.</v>
      </c>
      <c r="N35" s="47" t="str">
        <f>Electives!C138</f>
        <v>Identify 5 fish</v>
      </c>
      <c r="O35" s="41" t="str">
        <f>IF(Electives!R138="E","E"," ")</f>
        <v> </v>
      </c>
    </row>
    <row r="36" spans="1:15" ht="12.75" customHeight="1">
      <c r="A36" s="8" t="str">
        <f>Electives!B69</f>
        <v>10 American Indian Lore</v>
      </c>
      <c r="B36" s="41" t="str">
        <f>IF(Electives!R76&gt;0,Electives!R76," ")</f>
        <v> </v>
      </c>
      <c r="D36" s="224" t="s">
        <v>316</v>
      </c>
      <c r="E36" s="41" t="str">
        <f>Achievements!$B42</f>
        <v>a.</v>
      </c>
      <c r="F36" s="9" t="str">
        <f>Achievements!$C42</f>
        <v>Name seven tools</v>
      </c>
      <c r="G36" s="41" t="str">
        <f>IF(Achievements!R42="A","A"," ")</f>
        <v> </v>
      </c>
      <c r="I36" s="47" t="str">
        <f>Electives!B46</f>
        <v>i.</v>
      </c>
      <c r="J36" s="47" t="str">
        <f>Electives!C46</f>
        <v>Make boat, plane, train, etc.</v>
      </c>
      <c r="K36" s="41" t="str">
        <f>IF(Electives!R46="E","E"," ")</f>
        <v> </v>
      </c>
      <c r="M36" s="47" t="str">
        <f>Electives!B139</f>
        <v>b.</v>
      </c>
      <c r="N36" s="47" t="str">
        <f>Electives!C139</f>
        <v>Rig a pole with line and hook</v>
      </c>
      <c r="O36" s="41" t="str">
        <f>IF(Electives!R139="E","E"," ")</f>
        <v> </v>
      </c>
    </row>
    <row r="37" spans="1:15" ht="12.75" customHeight="1">
      <c r="A37" s="8" t="str">
        <f>Electives!B77</f>
        <v>11. Sing-Along</v>
      </c>
      <c r="B37" s="41" t="str">
        <f>IF(Electives!R84&gt;0,Electives!R84," ")</f>
        <v> </v>
      </c>
      <c r="D37" s="225"/>
      <c r="E37" s="41" t="str">
        <f>Achievements!$B43</f>
        <v>b.</v>
      </c>
      <c r="F37" s="9" t="str">
        <f>Achievements!$C43</f>
        <v>Use plyers</v>
      </c>
      <c r="G37" s="41" t="str">
        <f>IF(Achievements!R43="A","A"," ")</f>
        <v> </v>
      </c>
      <c r="I37" s="2" t="str">
        <f>Electives!B48</f>
        <v>6. Books, Books, Books</v>
      </c>
      <c r="J37" s="39"/>
      <c r="M37" s="47" t="str">
        <f>Electives!B140</f>
        <v>c.</v>
      </c>
      <c r="N37" s="47" t="str">
        <f>Electives!C140</f>
        <v>Bait your hook &amp; fish</v>
      </c>
      <c r="O37" s="41" t="str">
        <f>IF(Electives!R140="E","E"," ")</f>
        <v> </v>
      </c>
    </row>
    <row r="38" spans="1:15" ht="12.75">
      <c r="A38" s="8" t="str">
        <f>Electives!B85</f>
        <v>12. Be an Artist</v>
      </c>
      <c r="B38" s="41" t="str">
        <f>IF(Electives!R92&gt;0,Electives!R92," ")</f>
        <v> </v>
      </c>
      <c r="D38" s="225"/>
      <c r="E38" s="41" t="str">
        <f>Achievements!$B44</f>
        <v>c.</v>
      </c>
      <c r="F38" s="9" t="str">
        <f>Achievements!$C44</f>
        <v>Screws and screwdrivers</v>
      </c>
      <c r="G38" s="41" t="str">
        <f>IF(Achievements!R44="A","A"," ")</f>
        <v> </v>
      </c>
      <c r="I38" s="47" t="str">
        <f>Electives!B49</f>
        <v>a.</v>
      </c>
      <c r="J38" s="47" t="str">
        <f>Electives!C49</f>
        <v>Visit library. Get library card</v>
      </c>
      <c r="K38" s="41" t="str">
        <f>IF(Electives!R49="E","E"," ")</f>
        <v> </v>
      </c>
      <c r="M38" s="47" t="str">
        <f>Electives!B141</f>
        <v>d.</v>
      </c>
      <c r="N38" s="47" t="str">
        <f>Electives!C141</f>
        <v>Know rules of safe fishing</v>
      </c>
      <c r="O38" s="41" t="str">
        <f>IF(Electives!R141="E","E"," ")</f>
        <v> </v>
      </c>
    </row>
    <row r="39" spans="1:15" ht="12.75">
      <c r="A39" s="8" t="str">
        <f>Electives!B93</f>
        <v>13. Birds</v>
      </c>
      <c r="B39" s="41" t="str">
        <f>IF(Electives!R100&gt;0,Electives!R100," ")</f>
        <v> </v>
      </c>
      <c r="D39" s="225"/>
      <c r="E39" s="41" t="str">
        <f>Achievements!$B45</f>
        <v>d.</v>
      </c>
      <c r="F39" s="9" t="str">
        <f>Achievements!$C45</f>
        <v>Use a hammer</v>
      </c>
      <c r="G39" s="41" t="str">
        <f>IF(Achievements!R45="A","A"," ")</f>
        <v> </v>
      </c>
      <c r="I39" s="47" t="str">
        <f>Electives!B50</f>
        <v>b.</v>
      </c>
      <c r="J39" s="47" t="str">
        <f>Electives!C50</f>
        <v>Choose a book and read it</v>
      </c>
      <c r="K39" s="41" t="str">
        <f>IF(Electives!R50="E","E"," ")</f>
        <v> </v>
      </c>
      <c r="M39" s="47" t="str">
        <f>Electives!B142</f>
        <v>e.</v>
      </c>
      <c r="N39" s="47" t="str">
        <f>Electives!C142</f>
        <v>Tell about fishing laws in area</v>
      </c>
      <c r="O39" s="41" t="str">
        <f>IF(Electives!R142="E","E"," ")</f>
        <v> </v>
      </c>
    </row>
    <row r="40" spans="1:15" ht="12.75">
      <c r="A40" s="8" t="str">
        <f>Electives!B101</f>
        <v>14. Pets</v>
      </c>
      <c r="B40" s="41" t="str">
        <f>IF(Electives!R106&gt;0,Electives!R106," ")</f>
        <v> </v>
      </c>
      <c r="D40" s="226"/>
      <c r="E40" s="41" t="str">
        <f>Achievements!$B46</f>
        <v>e.</v>
      </c>
      <c r="F40" s="9" t="str">
        <f>Achievements!$C46</f>
        <v>Make something useful</v>
      </c>
      <c r="G40" s="41" t="str">
        <f>IF(Achievements!R46="A","A"," ")</f>
        <v> </v>
      </c>
      <c r="I40" s="47" t="str">
        <f>Electives!B51</f>
        <v>c.</v>
      </c>
      <c r="J40" s="47" t="str">
        <f>Electives!C51</f>
        <v>Make a book cover for a book</v>
      </c>
      <c r="K40" s="41" t="str">
        <f>IF(Electives!R51="E","E"," ")</f>
        <v> </v>
      </c>
      <c r="M40" s="47" t="str">
        <f>Electives!B143</f>
        <v>f.</v>
      </c>
      <c r="N40" s="47" t="str">
        <f>Electives!C143</f>
        <v>Show how to use a rod &amp; reel</v>
      </c>
      <c r="O40" s="41" t="str">
        <f>IF(Electives!R143="E","E"," ")</f>
        <v> </v>
      </c>
    </row>
    <row r="41" spans="1:15" ht="12.75">
      <c r="A41" s="8" t="str">
        <f>Electives!B107</f>
        <v>15. Grow Something</v>
      </c>
      <c r="B41" s="41" t="str">
        <f>IF(Electives!R113&gt;0,Electives!R113," ")</f>
        <v> </v>
      </c>
      <c r="D41" s="38" t="str">
        <f>Achievements!$B48</f>
        <v>6. Start a Collection</v>
      </c>
      <c r="E41" s="38"/>
      <c r="F41" s="38"/>
      <c r="G41" s="38"/>
      <c r="I41" s="2" t="str">
        <f>Electives!B53</f>
        <v>7. Foot Power</v>
      </c>
      <c r="J41" s="39"/>
      <c r="M41" s="11" t="str">
        <f>Electives!B145</f>
        <v>20. Sports</v>
      </c>
      <c r="N41" s="11"/>
      <c r="O41" s="11"/>
    </row>
    <row r="42" spans="1:15" ht="12.75" customHeight="1">
      <c r="A42" s="8" t="str">
        <f>Electives!B114</f>
        <v>16. Family Alert</v>
      </c>
      <c r="B42" s="41" t="str">
        <f>IF(Electives!R118&gt;0,Electives!R118," ")</f>
        <v> </v>
      </c>
      <c r="D42" s="224" t="s">
        <v>316</v>
      </c>
      <c r="E42" s="45" t="str">
        <f>Achievements!$B49</f>
        <v>a.</v>
      </c>
      <c r="F42" s="9" t="str">
        <f>Achievements!$C49</f>
        <v>CC Positive Attitude - Know</v>
      </c>
      <c r="G42" s="41" t="str">
        <f>IF(Achievements!R49="A","A"," ")</f>
        <v> </v>
      </c>
      <c r="I42" s="47" t="str">
        <f>Electives!B54</f>
        <v>a.</v>
      </c>
      <c r="J42" s="47" t="str">
        <f>Electives!C54</f>
        <v>Learn to walk on stilts</v>
      </c>
      <c r="K42" s="41" t="str">
        <f>IF(Electives!R54="E","E"," ")</f>
        <v> </v>
      </c>
      <c r="M42" s="47" t="str">
        <f>Electives!B146</f>
        <v>a.</v>
      </c>
      <c r="N42" s="47" t="str">
        <f>Electives!C146</f>
        <v>Play tennis, tab.tennis, or bdm.</v>
      </c>
      <c r="O42" s="41" t="str">
        <f>IF(Electives!R146="E","E"," ")</f>
        <v> </v>
      </c>
    </row>
    <row r="43" spans="1:15" ht="12.75" customHeight="1">
      <c r="A43" s="8" t="str">
        <f>Electives!B119</f>
        <v>17. Tie It Right</v>
      </c>
      <c r="B43" s="41" t="str">
        <f>IF(Electives!R127&gt;0,Electives!R127," ")</f>
        <v> </v>
      </c>
      <c r="D43" s="225"/>
      <c r="E43" s="46"/>
      <c r="F43" s="9" t="str">
        <f>Achievements!$C50</f>
        <v>CC Positive Attitude - Commit</v>
      </c>
      <c r="G43" s="41" t="str">
        <f>IF(Achievements!R50="A","A"," ")</f>
        <v> </v>
      </c>
      <c r="I43" s="47" t="str">
        <f>Electives!B55</f>
        <v>b.</v>
      </c>
      <c r="J43" s="47" t="str">
        <f>Electives!C55</f>
        <v>Make puddle jumpers &amp; walk</v>
      </c>
      <c r="K43" s="41" t="str">
        <f>IF(Electives!R55="E","E"," ")</f>
        <v> </v>
      </c>
      <c r="M43" s="47" t="str">
        <f>Electives!B147</f>
        <v>b.</v>
      </c>
      <c r="N43" s="47" t="str">
        <f>Electives!C147</f>
        <v>Know boating safety rules</v>
      </c>
      <c r="O43" s="41" t="str">
        <f>IF(Electives!R147="E","E"," ")</f>
        <v> </v>
      </c>
    </row>
    <row r="44" spans="1:15" ht="12.75">
      <c r="A44" s="8" t="str">
        <f>Electives!B128</f>
        <v>18. Outdoor Adventure</v>
      </c>
      <c r="B44" s="41" t="str">
        <f>IF(Electives!R136&gt;0,Electives!R136," ")</f>
        <v> </v>
      </c>
      <c r="D44" s="225"/>
      <c r="E44" s="42"/>
      <c r="F44" s="9" t="str">
        <f>Achievements!$C51</f>
        <v>CC Positive Attitude - Practice</v>
      </c>
      <c r="G44" s="41" t="str">
        <f>IF(Achievements!R51="A","A"," ")</f>
        <v> </v>
      </c>
      <c r="I44" s="47" t="str">
        <f>Electives!B56</f>
        <v>c.</v>
      </c>
      <c r="J44" s="47" t="str">
        <f>Electives!C56</f>
        <v>Make foot racers and use</v>
      </c>
      <c r="K44" s="41" t="str">
        <f>IF(Electives!R56="E","E"," ")</f>
        <v> </v>
      </c>
      <c r="M44" s="47" t="str">
        <f>Electives!B148</f>
        <v>c.</v>
      </c>
      <c r="N44" s="47" t="str">
        <f>Electives!C148</f>
        <v>Earn Archery belt loop</v>
      </c>
      <c r="O44" s="41" t="str">
        <f>IF(Electives!R148="E","E"," ")</f>
        <v> </v>
      </c>
    </row>
    <row r="45" spans="1:15" ht="12.75">
      <c r="A45" s="8" t="str">
        <f>Electives!B137</f>
        <v>19. Fishing</v>
      </c>
      <c r="B45" s="41" t="str">
        <f>IF(Electives!R144&gt;0,Electives!R144," ")</f>
        <v> </v>
      </c>
      <c r="D45" s="225"/>
      <c r="E45" s="41" t="str">
        <f>Achievements!$B52</f>
        <v>b.</v>
      </c>
      <c r="F45" s="9" t="str">
        <f>Achievements!$C52</f>
        <v>Collect ten things</v>
      </c>
      <c r="G45" s="41" t="str">
        <f>IF(Achievements!R52="A","A"," ")</f>
        <v> </v>
      </c>
      <c r="I45" s="2" t="str">
        <f>Electives!B58</f>
        <v>8. Machine Power</v>
      </c>
      <c r="J45" s="39"/>
      <c r="M45" s="47" t="str">
        <f>Electives!B149</f>
        <v>d.</v>
      </c>
      <c r="N45" s="47" t="str">
        <f>Electives!C149</f>
        <v>Safety and courtesy for skiing</v>
      </c>
      <c r="O45" s="41" t="str">
        <f>IF(Electives!R149="E","E"," ")</f>
        <v> </v>
      </c>
    </row>
    <row r="46" spans="1:15" ht="12.75">
      <c r="A46" s="8" t="str">
        <f>Electives!B145</f>
        <v>20. Sports</v>
      </c>
      <c r="B46" s="41" t="str">
        <f>IF(Electives!R161&gt;0,Electives!R161," ")</f>
        <v> </v>
      </c>
      <c r="D46" s="226"/>
      <c r="E46" s="41" t="str">
        <f>Achievements!$B53</f>
        <v>c.</v>
      </c>
      <c r="F46" s="9" t="str">
        <f>Achievements!$C53</f>
        <v>Show and explain collection</v>
      </c>
      <c r="G46" s="41" t="str">
        <f>IF(Achievements!R53="A","A"," ")</f>
        <v> </v>
      </c>
      <c r="I46" s="47" t="str">
        <f>Electives!B59</f>
        <v>a.</v>
      </c>
      <c r="J46" s="47" t="str">
        <f>Electives!C59</f>
        <v>Name 10 kinds of trucks</v>
      </c>
      <c r="K46" s="41" t="str">
        <f>IF(Electives!R59="E","E"," ")</f>
        <v> </v>
      </c>
      <c r="M46" s="47" t="str">
        <f>Electives!B150</f>
        <v>e.</v>
      </c>
      <c r="N46" s="47" t="str">
        <f>Electives!C150</f>
        <v>Go ice skating</v>
      </c>
      <c r="O46" s="41" t="str">
        <f>IF(Electives!R150="E","E"," ")</f>
        <v> </v>
      </c>
    </row>
    <row r="47" spans="1:15" ht="12.75">
      <c r="A47" s="8" t="str">
        <f>Electives!B162</f>
        <v>21. Computers</v>
      </c>
      <c r="B47" s="41" t="str">
        <f>IF(Electives!R166&gt;0,Electives!R166," ")</f>
        <v> </v>
      </c>
      <c r="D47" s="38" t="str">
        <f>Achievements!$B55</f>
        <v>7. Your Living World</v>
      </c>
      <c r="E47" s="38"/>
      <c r="F47" s="38"/>
      <c r="G47" s="36"/>
      <c r="I47" s="47" t="str">
        <f>Electives!B60</f>
        <v>b.</v>
      </c>
      <c r="J47" s="47" t="str">
        <f>Electives!C60</f>
        <v>Job using wheel &amp; axle</v>
      </c>
      <c r="K47" s="41" t="str">
        <f>IF(Electives!R60="E","E"," ")</f>
        <v> </v>
      </c>
      <c r="M47" s="47" t="str">
        <f>Electives!B151</f>
        <v>f.</v>
      </c>
      <c r="N47" s="47" t="str">
        <f>Electives!C151</f>
        <v>Go roller skating</v>
      </c>
      <c r="O47" s="41" t="str">
        <f>IF(Electives!R151="E","E"," ")</f>
        <v> </v>
      </c>
    </row>
    <row r="48" spans="1:15" ht="12.75" customHeight="1">
      <c r="A48" s="8" t="str">
        <f>Electives!B167</f>
        <v>22. Say It Right</v>
      </c>
      <c r="B48" s="41" t="str">
        <f>IF(Electives!R173&gt;0,Electives!R173," ")</f>
        <v> </v>
      </c>
      <c r="D48" s="224" t="s">
        <v>316</v>
      </c>
      <c r="E48" s="45" t="str">
        <f>Achievements!$B56</f>
        <v>a.</v>
      </c>
      <c r="F48" s="9" t="str">
        <f>Achievements!$C56</f>
        <v>CC Respect - Know</v>
      </c>
      <c r="G48" s="41" t="str">
        <f>IF(Achievements!R56="A","A"," ")</f>
        <v> </v>
      </c>
      <c r="I48" s="47" t="str">
        <f>Electives!B61</f>
        <v>c.</v>
      </c>
      <c r="J48" s="47" t="str">
        <f>Electives!C61</f>
        <v>Show how to use a pulley</v>
      </c>
      <c r="K48" s="41" t="str">
        <f>IF(Electives!R61="E","E"," ")</f>
        <v> </v>
      </c>
      <c r="M48" s="47" t="str">
        <f>Electives!B152</f>
        <v>g.</v>
      </c>
      <c r="N48" s="47" t="str">
        <f>Electives!C152</f>
        <v>Go bowling</v>
      </c>
      <c r="O48" s="41" t="str">
        <f>IF(Electives!R152="E","E"," ")</f>
        <v> </v>
      </c>
    </row>
    <row r="49" spans="1:15" ht="12.75" customHeight="1">
      <c r="A49" s="56" t="str">
        <f>Electives!B174</f>
        <v>23. Let's Go Camping</v>
      </c>
      <c r="B49" s="41" t="str">
        <f>IF(Electives!R183&gt;0,Electives!R183," ")</f>
        <v> </v>
      </c>
      <c r="D49" s="225"/>
      <c r="E49" s="46"/>
      <c r="F49" s="9" t="str">
        <f>Achievements!$C57</f>
        <v>CC Respect - Commit</v>
      </c>
      <c r="G49" s="41" t="str">
        <f>IF(Achievements!R57="A","A"," ")</f>
        <v> </v>
      </c>
      <c r="I49" s="47" t="str">
        <f>Electives!B62</f>
        <v>d.</v>
      </c>
      <c r="J49" s="47" t="str">
        <f>Electives!C62</f>
        <v>Make and use a windlass</v>
      </c>
      <c r="K49" s="41" t="str">
        <f>IF(Electives!R62="E","E"," ")</f>
        <v> </v>
      </c>
      <c r="M49" s="47" t="str">
        <f>Electives!B153</f>
        <v>h.</v>
      </c>
      <c r="N49" s="47" t="str">
        <f>Electives!C153</f>
        <v>Track sprinter's start</v>
      </c>
      <c r="O49" s="41" t="str">
        <f>IF(Electives!R153="E","E"," ")</f>
        <v> </v>
      </c>
    </row>
    <row r="50" spans="4:15" ht="12.75">
      <c r="D50" s="225"/>
      <c r="E50" s="42"/>
      <c r="F50" s="9" t="str">
        <f>Achievements!$C58</f>
        <v>CC Respect - Practice</v>
      </c>
      <c r="G50" s="41" t="str">
        <f>IF(Achievements!R58="A","A"," ")</f>
        <v> </v>
      </c>
      <c r="I50" s="2" t="str">
        <f>Electives!B64</f>
        <v>9. Let's Have a Party</v>
      </c>
      <c r="J50" s="39"/>
      <c r="M50" s="47" t="str">
        <f>Electives!B154</f>
        <v>i.</v>
      </c>
      <c r="N50" s="47" t="str">
        <f>Electives!C154</f>
        <v>Standing long jump</v>
      </c>
      <c r="O50" s="41" t="str">
        <f>IF(Electives!R154="E","E"," ")</f>
        <v> </v>
      </c>
    </row>
    <row r="51" spans="4:15" ht="12.75">
      <c r="D51" s="225"/>
      <c r="E51" s="41" t="str">
        <f>Achievements!$B59</f>
        <v>b.</v>
      </c>
      <c r="F51" s="9" t="str">
        <f>Achievements!$C59</f>
        <v>Find out about polution</v>
      </c>
      <c r="G51" s="41" t="str">
        <f>IF(Achievements!R59="A","A"," ")</f>
        <v> </v>
      </c>
      <c r="I51" s="47" t="str">
        <f>Electives!B65</f>
        <v>a.</v>
      </c>
      <c r="J51" s="47" t="str">
        <f>Electives!C65</f>
        <v>Help with a home or den party</v>
      </c>
      <c r="K51" s="41" t="str">
        <f>IF(Electives!R65="E","E"," ")</f>
        <v> </v>
      </c>
      <c r="M51" s="47" t="str">
        <f>Electives!B155</f>
        <v>j.</v>
      </c>
      <c r="N51" s="47" t="str">
        <f>Electives!C155</f>
        <v>Play in a flag football game</v>
      </c>
      <c r="O51" s="41" t="str">
        <f>IF(Electives!R155="E","E"," ")</f>
        <v> </v>
      </c>
    </row>
    <row r="52" spans="4:15" ht="12.75">
      <c r="D52" s="225"/>
      <c r="E52" s="41" t="str">
        <f>Achievements!$B60</f>
        <v>c.</v>
      </c>
      <c r="F52" s="9" t="str">
        <f>Achievements!$C60</f>
        <v>Find out about recycling</v>
      </c>
      <c r="G52" s="41" t="str">
        <f>IF(Achievements!R60="A","A"," ")</f>
        <v> </v>
      </c>
      <c r="I52" s="47" t="str">
        <f>Electives!B66</f>
        <v>b.</v>
      </c>
      <c r="J52" s="47" t="str">
        <f>Electives!C66</f>
        <v>Make a gift or toy and give it</v>
      </c>
      <c r="K52" s="41" t="str">
        <f>IF(Electives!R66="E","E"," ")</f>
        <v> </v>
      </c>
      <c r="M52" s="47" t="str">
        <f>Electives!B156</f>
        <v>k.</v>
      </c>
      <c r="N52" s="47" t="str">
        <f>Electives!C156</f>
        <v>Play in a soccer game</v>
      </c>
      <c r="O52" s="41" t="str">
        <f>IF(Electives!R156="E","E"," ")</f>
        <v> </v>
      </c>
    </row>
    <row r="53" spans="4:15" ht="12.75">
      <c r="D53" s="225"/>
      <c r="E53" s="41" t="str">
        <f>Achievements!$B61</f>
        <v>d.</v>
      </c>
      <c r="F53" s="9" t="str">
        <f>Achievements!$C61</f>
        <v>Pick up litter</v>
      </c>
      <c r="G53" s="41" t="str">
        <f>IF(Achievements!R61="A","A"," ")</f>
        <v> </v>
      </c>
      <c r="I53" s="47" t="str">
        <f>Electives!B67</f>
        <v>c.</v>
      </c>
      <c r="J53" s="47" t="str">
        <f>Electives!C67</f>
        <v>Make a gift or toy and give it</v>
      </c>
      <c r="K53" s="41" t="str">
        <f>IF(Electives!R67="E","E"," ")</f>
        <v> </v>
      </c>
      <c r="M53" s="47" t="str">
        <f>Electives!B157</f>
        <v>l.</v>
      </c>
      <c r="N53" s="47" t="str">
        <f>Electives!C157</f>
        <v>Play in a baseball or softball</v>
      </c>
      <c r="O53" s="41" t="str">
        <f>IF(Electives!R157="E","E"," ")</f>
        <v> </v>
      </c>
    </row>
    <row r="54" spans="4:15" ht="12.75">
      <c r="D54" s="225"/>
      <c r="E54" s="41" t="str">
        <f>Achievements!$B62</f>
        <v>e.</v>
      </c>
      <c r="F54" s="9" t="str">
        <f>Achievements!$C62</f>
        <v>Three stories about ecology</v>
      </c>
      <c r="G54" s="41" t="str">
        <f>IF(Achievements!R62="A","A"," ")</f>
        <v> </v>
      </c>
      <c r="I54" s="2" t="str">
        <f>Electives!B69</f>
        <v>10 American Indian Lore</v>
      </c>
      <c r="J54" s="39"/>
      <c r="M54" s="47" t="str">
        <f>Electives!B158</f>
        <v>m.</v>
      </c>
      <c r="N54" s="47" t="str">
        <f>Electives!C158</f>
        <v>Play in a basketball</v>
      </c>
      <c r="O54" s="41" t="str">
        <f>IF(Electives!R158="E","E"," ")</f>
        <v> </v>
      </c>
    </row>
    <row r="55" spans="4:15" ht="12.75">
      <c r="D55" s="226"/>
      <c r="E55" s="41" t="str">
        <f>Achievements!$B63</f>
        <v>f.</v>
      </c>
      <c r="F55" s="9" t="str">
        <f>Achievements!$C63</f>
        <v>Three ways to save energy</v>
      </c>
      <c r="G55" s="41" t="str">
        <f>IF(Achievements!R63="A","A"," ")</f>
        <v> </v>
      </c>
      <c r="I55" s="47" t="str">
        <f>Electives!B70</f>
        <v>a.</v>
      </c>
      <c r="J55" s="47" t="str">
        <f>Electives!C70</f>
        <v>Read about American indians</v>
      </c>
      <c r="K55" s="41" t="str">
        <f>IF(Electives!R70="E","E"," ")</f>
        <v> </v>
      </c>
      <c r="M55" s="47" t="str">
        <f>Electives!B159</f>
        <v>n.</v>
      </c>
      <c r="N55" s="47" t="str">
        <f>Electives!C159</f>
        <v>BB-gun belt loop</v>
      </c>
      <c r="O55" s="41" t="str">
        <f>IF(Electives!R159="E","E"," ")</f>
        <v> </v>
      </c>
    </row>
    <row r="56" spans="4:15" ht="12.75">
      <c r="D56" s="38" t="str">
        <f>Achievements!$B65</f>
        <v>8. Cooking and Eating</v>
      </c>
      <c r="E56" s="38"/>
      <c r="F56" s="38"/>
      <c r="G56" s="36"/>
      <c r="I56" s="47" t="str">
        <f>Electives!B71</f>
        <v>b.</v>
      </c>
      <c r="J56" s="47" t="str">
        <f>Electives!C71</f>
        <v>Make traditional instrument</v>
      </c>
      <c r="K56" s="41" t="str">
        <f>IF(Electives!R71="E","E"," ")</f>
        <v> </v>
      </c>
      <c r="M56" s="47" t="str">
        <f>Electives!B160</f>
        <v>o.</v>
      </c>
      <c r="N56" s="47" t="str">
        <f>Electives!C160</f>
        <v>4 outdoor physical fitness act.</v>
      </c>
      <c r="O56" s="41" t="str">
        <f>IF(Electives!R160="E","E"," ")</f>
        <v> </v>
      </c>
    </row>
    <row r="57" spans="4:15" ht="12.75" customHeight="1">
      <c r="D57" s="224" t="s">
        <v>316</v>
      </c>
      <c r="E57" s="41" t="str">
        <f>Achievements!$B66</f>
        <v>a.</v>
      </c>
      <c r="F57" s="9" t="str">
        <f>Achievements!$C66</f>
        <v>Food guide pyramid</v>
      </c>
      <c r="G57" s="41" t="str">
        <f>IF(Achievements!R66="A","A"," ")</f>
        <v> </v>
      </c>
      <c r="I57" s="47" t="str">
        <f>Electives!B72</f>
        <v>c.</v>
      </c>
      <c r="J57" s="47" t="str">
        <f>Electives!C72</f>
        <v>Make traditional clothing</v>
      </c>
      <c r="K57" s="41" t="str">
        <f>IF(Electives!R72="E","E"," ")</f>
        <v> </v>
      </c>
      <c r="M57" s="11" t="str">
        <f>Electives!B162</f>
        <v>21. Computers</v>
      </c>
      <c r="N57" s="11"/>
      <c r="O57" s="11"/>
    </row>
    <row r="58" spans="4:15" ht="12.75" customHeight="1">
      <c r="D58" s="225"/>
      <c r="E58" s="41" t="str">
        <f>Achievements!$B67</f>
        <v>b.</v>
      </c>
      <c r="F58" s="9" t="str">
        <f>Achievements!$C67</f>
        <v>Plan family meals</v>
      </c>
      <c r="G58" s="41" t="str">
        <f>IF(Achievements!R67="A","A"," ")</f>
        <v> </v>
      </c>
      <c r="I58" s="47" t="str">
        <f>Electives!B73</f>
        <v>d.</v>
      </c>
      <c r="J58" s="47" t="str">
        <f>Electives!C73</f>
        <v>Make traditional item</v>
      </c>
      <c r="K58" s="41" t="str">
        <f>IF(Electives!R73="E","E"," ")</f>
        <v> </v>
      </c>
      <c r="M58" s="47" t="str">
        <f>Electives!B163</f>
        <v>a.</v>
      </c>
      <c r="N58" s="47" t="str">
        <f>Electives!C163</f>
        <v>Business w/computers</v>
      </c>
      <c r="O58" s="41" t="str">
        <f>IF(Electives!R163="E","E"," ")</f>
        <v> </v>
      </c>
    </row>
    <row r="59" spans="4:15" ht="12.75">
      <c r="D59" s="225"/>
      <c r="E59" s="41" t="str">
        <f>Achievements!$B68</f>
        <v>c.</v>
      </c>
      <c r="F59" s="9" t="str">
        <f>Achievements!$C68</f>
        <v>Fix a meal for your family</v>
      </c>
      <c r="G59" s="41" t="str">
        <f>IF(Achievements!R68="A","A"," ")</f>
        <v> </v>
      </c>
      <c r="I59" s="47" t="str">
        <f>Electives!B74</f>
        <v>e.</v>
      </c>
      <c r="J59" s="47" t="str">
        <f>Electives!C74</f>
        <v>Make a trad house model</v>
      </c>
      <c r="K59" s="41" t="str">
        <f>IF(Electives!R74="E","E"," ")</f>
        <v> </v>
      </c>
      <c r="M59" s="47" t="str">
        <f>Electives!B164</f>
        <v>b.</v>
      </c>
      <c r="N59" s="47" t="str">
        <f>Electives!C164</f>
        <v>Explain a computer program</v>
      </c>
      <c r="O59" s="41" t="str">
        <f>IF(Electives!R164="E","E"," ")</f>
        <v> </v>
      </c>
    </row>
    <row r="60" spans="4:15" ht="12.75">
      <c r="D60" s="225"/>
      <c r="E60" s="41" t="str">
        <f>Achievements!$B69</f>
        <v>d.</v>
      </c>
      <c r="F60" s="9" t="str">
        <f>Achievements!$C69</f>
        <v>Fix your own breakfast</v>
      </c>
      <c r="G60" s="41" t="str">
        <f>IF(Achievements!R69="A","A"," ")</f>
        <v> </v>
      </c>
      <c r="I60" s="47" t="str">
        <f>Electives!B75</f>
        <v>f.</v>
      </c>
      <c r="J60" s="47" t="str">
        <f>Electives!C75</f>
        <v>Learn 12 Am. Ind. pict. words</v>
      </c>
      <c r="K60" s="41" t="str">
        <f>IF(Electives!R75="E","E"," ")</f>
        <v> </v>
      </c>
      <c r="M60" s="47" t="str">
        <f>Electives!B165</f>
        <v>c.</v>
      </c>
      <c r="N60" s="47" t="str">
        <f>Electives!C165</f>
        <v>Describe mouse and CD-ROM</v>
      </c>
      <c r="O60" s="41" t="str">
        <f>IF(Electives!R165="E","E"," ")</f>
        <v> </v>
      </c>
    </row>
    <row r="61" spans="4:15" ht="12.75">
      <c r="D61" s="226"/>
      <c r="E61" s="41" t="str">
        <f>Achievements!$B70</f>
        <v>e.</v>
      </c>
      <c r="F61" s="9" t="str">
        <f>Achievements!$C70</f>
        <v>Plan and fix outdoor meal</v>
      </c>
      <c r="G61" s="41" t="str">
        <f>IF(Achievements!R70="A","A"," ")</f>
        <v> </v>
      </c>
      <c r="I61" s="2" t="str">
        <f>Electives!B77</f>
        <v>11. Sing-Along</v>
      </c>
      <c r="J61" s="39"/>
      <c r="M61" s="11" t="str">
        <f>Electives!B167</f>
        <v>22. Say It Right</v>
      </c>
      <c r="N61" s="11"/>
      <c r="O61" s="11"/>
    </row>
    <row r="62" spans="4:15" ht="12.75">
      <c r="D62" s="38" t="str">
        <f>Achievements!$B72</f>
        <v>9. Be Safe at home and On the Street</v>
      </c>
      <c r="E62" s="38"/>
      <c r="F62" s="38"/>
      <c r="G62" s="36"/>
      <c r="I62" s="47" t="str">
        <f>Electives!B78</f>
        <v>a.</v>
      </c>
      <c r="J62" s="47" t="str">
        <f>Electives!C78</f>
        <v>Learn &amp; sing America</v>
      </c>
      <c r="K62" s="41" t="str">
        <f>IF(Electives!R78="E","E"," ")</f>
        <v> </v>
      </c>
      <c r="M62" s="47" t="str">
        <f>Electives!B168</f>
        <v>a.</v>
      </c>
      <c r="N62" s="47" t="str">
        <f>Electives!C168</f>
        <v>Say "hello" in other language</v>
      </c>
      <c r="O62" s="41" t="str">
        <f>IF(Electives!R168="E","E"," ")</f>
        <v> </v>
      </c>
    </row>
    <row r="63" spans="4:15" ht="12.75" customHeight="1">
      <c r="D63" s="224" t="s">
        <v>316</v>
      </c>
      <c r="E63" s="45" t="str">
        <f>Achievements!$B73</f>
        <v>a.</v>
      </c>
      <c r="F63" s="9" t="str">
        <f>Achievements!$C73</f>
        <v>CC Responsibility - Know</v>
      </c>
      <c r="G63" s="41" t="str">
        <f>IF(Achievements!R73="A","A"," ")</f>
        <v> </v>
      </c>
      <c r="I63" s="47" t="str">
        <f>Electives!B79</f>
        <v>b.</v>
      </c>
      <c r="J63" s="47" t="str">
        <f>Electives!C79</f>
        <v>Learn &amp; sing national anthem</v>
      </c>
      <c r="K63" s="41" t="str">
        <f>IF(Electives!R79="E","E"," ")</f>
        <v> </v>
      </c>
      <c r="M63" s="47" t="str">
        <f>Electives!B169</f>
        <v>b.</v>
      </c>
      <c r="N63" s="47" t="str">
        <f>Electives!C169</f>
        <v>Count to 10 in other language</v>
      </c>
      <c r="O63" s="41" t="str">
        <f>IF(Electives!R169="E","E"," ")</f>
        <v> </v>
      </c>
    </row>
    <row r="64" spans="4:15" ht="12.75" customHeight="1">
      <c r="D64" s="225"/>
      <c r="E64" s="46"/>
      <c r="F64" s="9" t="str">
        <f>Achievements!$C74</f>
        <v>CC Responsibility - Commit</v>
      </c>
      <c r="G64" s="41" t="str">
        <f>IF(Achievements!R74="A","A"," ")</f>
        <v> </v>
      </c>
      <c r="I64" s="47" t="str">
        <f>Electives!B80</f>
        <v>c.</v>
      </c>
      <c r="J64" s="47" t="str">
        <f>Electives!C80</f>
        <v>Learn &amp; sing three cub songs</v>
      </c>
      <c r="K64" s="41" t="str">
        <f>IF(Electives!R80="E","E"," ")</f>
        <v> </v>
      </c>
      <c r="M64" s="47" t="str">
        <f>Electives!B170</f>
        <v>c.</v>
      </c>
      <c r="N64" s="47" t="str">
        <f>Electives!C170</f>
        <v>Tell a short story to den or adult</v>
      </c>
      <c r="O64" s="41" t="str">
        <f>IF(Electives!R170="E","E"," ")</f>
        <v> </v>
      </c>
    </row>
    <row r="65" spans="4:15" ht="12.75">
      <c r="D65" s="225"/>
      <c r="E65" s="42"/>
      <c r="F65" s="9" t="str">
        <f>Achievements!$C75</f>
        <v>CC Responsibility - Practice</v>
      </c>
      <c r="G65" s="41" t="str">
        <f>IF(Achievements!R75="A","A"," ")</f>
        <v> </v>
      </c>
      <c r="I65" s="47" t="str">
        <f>Electives!B81</f>
        <v>d.</v>
      </c>
      <c r="J65" s="47" t="str">
        <f>Electives!C81</f>
        <v>Learn &amp; sing thee hymns</v>
      </c>
      <c r="K65" s="41" t="str">
        <f>IF(Electives!R81="E","E"," ")</f>
        <v> </v>
      </c>
      <c r="M65" s="47" t="str">
        <f>Electives!B171</f>
        <v>d.</v>
      </c>
      <c r="N65" s="47" t="str">
        <f>Electives!C171</f>
        <v>Directions to fire or police statn.</v>
      </c>
      <c r="O65" s="41" t="str">
        <f>IF(Electives!R171="E","E"," ")</f>
        <v> </v>
      </c>
    </row>
    <row r="66" spans="4:15" ht="12.75">
      <c r="D66" s="225"/>
      <c r="E66" s="41" t="str">
        <f>Achievements!$B76</f>
        <v>b.</v>
      </c>
      <c r="F66" s="9" t="str">
        <f>Achievements!$C76</f>
        <v>Check for home hazards</v>
      </c>
      <c r="G66" s="41" t="str">
        <f>IF(Achievements!R76="A","A"," ")</f>
        <v> </v>
      </c>
      <c r="I66" s="47" t="str">
        <f>Electives!B82</f>
        <v>e.</v>
      </c>
      <c r="J66" s="47" t="str">
        <f>Electives!C82</f>
        <v>Learn &amp; sing grace</v>
      </c>
      <c r="K66" s="41" t="str">
        <f>IF(Electives!R82="E","E"," ")</f>
        <v> </v>
      </c>
      <c r="M66" s="47" t="str">
        <f>Electives!B172</f>
        <v>e.</v>
      </c>
      <c r="N66" s="47" t="str">
        <f>Electives!C172</f>
        <v>Invite a boy to join Cubs</v>
      </c>
      <c r="O66" s="41" t="str">
        <f>IF(Electives!R172="E","E"," ")</f>
        <v> </v>
      </c>
    </row>
    <row r="67" spans="4:15" ht="12.75">
      <c r="D67" s="225"/>
      <c r="E67" s="41" t="str">
        <f>Achievements!$B77</f>
        <v>c.</v>
      </c>
      <c r="F67" s="9" t="str">
        <f>Achievements!$C77</f>
        <v>Check for home fire dangers</v>
      </c>
      <c r="G67" s="41" t="str">
        <f>IF(Achievements!R77="A","A"," ")</f>
        <v> </v>
      </c>
      <c r="I67" s="47" t="str">
        <f>Electives!B83</f>
        <v>f.</v>
      </c>
      <c r="J67" s="47" t="str">
        <f>Electives!C83</f>
        <v>Sing a song with your den</v>
      </c>
      <c r="K67" s="41" t="str">
        <f>IF(Electives!R83="E","E"," ")</f>
        <v> </v>
      </c>
      <c r="M67" s="11" t="str">
        <f>Electives!B174</f>
        <v>23. Let's Go Camping</v>
      </c>
      <c r="N67" s="11"/>
      <c r="O67" s="11"/>
    </row>
    <row r="68" spans="4:15" ht="12.75">
      <c r="D68" s="225"/>
      <c r="E68" s="41" t="str">
        <f>Achievements!$B78</f>
        <v>d.</v>
      </c>
      <c r="F68" s="9" t="str">
        <f>Achievements!$C78</f>
        <v>Street and road safety</v>
      </c>
      <c r="G68" s="41" t="str">
        <f>IF(Achievements!R78="A","A"," ")</f>
        <v> </v>
      </c>
      <c r="I68" s="2" t="str">
        <f>Electives!B85</f>
        <v>12. Be an Artist</v>
      </c>
      <c r="J68" s="39"/>
      <c r="M68" s="47" t="str">
        <f>Electives!B175</f>
        <v>a.</v>
      </c>
      <c r="N68" s="47" t="str">
        <f>Electives!C175</f>
        <v>Participate in overnight campout</v>
      </c>
      <c r="O68" s="41" t="str">
        <f>IF(Electives!R175="E","E"," ")</f>
        <v> </v>
      </c>
    </row>
    <row r="69" spans="4:15" ht="12.75">
      <c r="D69" s="226"/>
      <c r="E69" s="41" t="str">
        <f>Achievements!$B79</f>
        <v>e.</v>
      </c>
      <c r="F69" s="9" t="str">
        <f>Achievements!$C79</f>
        <v>Know rules of bike safety</v>
      </c>
      <c r="G69" s="41" t="str">
        <f>IF(Achievements!R79="A","A"," ")</f>
        <v> </v>
      </c>
      <c r="I69" s="47" t="str">
        <f>Electives!B86</f>
        <v>a.</v>
      </c>
      <c r="J69" s="47" t="str">
        <f>Electives!C86</f>
        <v>Freehand sketch</v>
      </c>
      <c r="K69" s="41" t="str">
        <f>IF(Electives!R86="E","E"," ")</f>
        <v> </v>
      </c>
      <c r="M69" s="47" t="str">
        <f>Electives!B176</f>
        <v>b.</v>
      </c>
      <c r="N69" s="47" t="str">
        <f>Electives!C176</f>
        <v>Take care of youself in outdoors</v>
      </c>
      <c r="O69" s="41" t="str">
        <f>IF(Electives!R176="E","E"," ")</f>
        <v> </v>
      </c>
    </row>
    <row r="70" spans="4:15" ht="12.75">
      <c r="D70" s="38" t="str">
        <f>Achievements!$B81</f>
        <v>10. Family Fun</v>
      </c>
      <c r="E70" s="38"/>
      <c r="F70" s="38"/>
      <c r="G70" s="36"/>
      <c r="I70" s="47" t="str">
        <f>Electives!B87</f>
        <v>b.</v>
      </c>
      <c r="J70" s="47" t="str">
        <f>Electives!C87</f>
        <v>Thee step cartoon</v>
      </c>
      <c r="K70" s="41" t="str">
        <f>IF(Electives!R87="E","E"," ")</f>
        <v> </v>
      </c>
      <c r="M70" s="47" t="str">
        <f>Electives!B177</f>
        <v>c.</v>
      </c>
      <c r="N70" s="47" t="str">
        <f>Electives!C177</f>
        <v>Tell what to do if you get lost</v>
      </c>
      <c r="O70" s="41" t="str">
        <f>IF(Electives!R177="E","E"," ")</f>
        <v> </v>
      </c>
    </row>
    <row r="71" spans="4:15" ht="12.75" customHeight="1">
      <c r="D71" s="230" t="s">
        <v>318</v>
      </c>
      <c r="E71" s="45" t="str">
        <f>Achievements!$B82</f>
        <v>a.</v>
      </c>
      <c r="F71" s="9" t="str">
        <f>Achievements!$C82</f>
        <v>CC Cooperation - Know</v>
      </c>
      <c r="G71" s="41" t="str">
        <f>IF(Achievements!R82="A","A"," ")</f>
        <v> </v>
      </c>
      <c r="I71" s="47" t="str">
        <f>Electives!B88</f>
        <v>c.</v>
      </c>
      <c r="J71" s="47" t="str">
        <f>Electives!C88</f>
        <v>Mix primary colors</v>
      </c>
      <c r="K71" s="41" t="str">
        <f>IF(Electives!R88="E","E"," ")</f>
        <v> </v>
      </c>
      <c r="M71" s="47" t="str">
        <f>Electives!B178</f>
        <v>d.</v>
      </c>
      <c r="N71" s="47" t="str">
        <f>Electives!C178</f>
        <v>Explain the buddy system</v>
      </c>
      <c r="O71" s="41" t="str">
        <f>IF(Electives!R178="E","E"," ")</f>
        <v> </v>
      </c>
    </row>
    <row r="72" spans="4:15" ht="12.75" customHeight="1">
      <c r="D72" s="231"/>
      <c r="E72" s="46"/>
      <c r="F72" s="9" t="str">
        <f>Achievements!$C83</f>
        <v>CC Cooperation - Commit</v>
      </c>
      <c r="G72" s="41" t="str">
        <f>IF(Achievements!R83="A","A"," ")</f>
        <v> </v>
      </c>
      <c r="I72" s="47" t="str">
        <f>Electives!B89</f>
        <v>d.</v>
      </c>
      <c r="J72" s="47" t="str">
        <f>Electives!C89</f>
        <v>Draw, paint, or color scenery</v>
      </c>
      <c r="K72" s="41" t="str">
        <f>IF(Electives!R89="E","E"," ")</f>
        <v> </v>
      </c>
      <c r="M72" s="47" t="str">
        <f>Electives!B179</f>
        <v>e.</v>
      </c>
      <c r="N72" s="47" t="str">
        <f>Electives!C179</f>
        <v>Attend day camp in your area</v>
      </c>
      <c r="O72" s="41" t="str">
        <f>IF(Electives!R179="E","E"," ")</f>
        <v> </v>
      </c>
    </row>
    <row r="73" spans="4:15" ht="12.75">
      <c r="D73" s="231"/>
      <c r="E73" s="42"/>
      <c r="F73" s="9" t="str">
        <f>Achievements!$C84</f>
        <v>CC Cooperation - Practice</v>
      </c>
      <c r="G73" s="41" t="str">
        <f>IF(Achievements!R84="A","A"," ")</f>
        <v> </v>
      </c>
      <c r="I73" s="47" t="str">
        <f>Electives!B90</f>
        <v>e.</v>
      </c>
      <c r="J73" s="47" t="str">
        <f>Electives!C90</f>
        <v>Make a stencil pattern</v>
      </c>
      <c r="K73" s="41" t="str">
        <f>IF(Electives!R90="E","E"," ")</f>
        <v> </v>
      </c>
      <c r="M73" s="47" t="str">
        <f>Electives!B180</f>
        <v>f.</v>
      </c>
      <c r="N73" s="47" t="str">
        <f>Electives!C180</f>
        <v>Attend resident camp</v>
      </c>
      <c r="O73" s="41" t="str">
        <f>IF(Electives!R180="E","E"," ")</f>
        <v> </v>
      </c>
    </row>
    <row r="74" spans="4:15" ht="12.75">
      <c r="D74" s="231"/>
      <c r="E74" s="41" t="str">
        <f>Achievements!$B85</f>
        <v>b.</v>
      </c>
      <c r="F74" s="9" t="str">
        <f>Achievements!$C85</f>
        <v>Make a game</v>
      </c>
      <c r="G74" s="41" t="str">
        <f>IF(Achievements!R85="A","A",IF(Achievements!R85="E","E"," "))</f>
        <v> </v>
      </c>
      <c r="I74" s="47" t="str">
        <f>Electives!B91</f>
        <v>f.</v>
      </c>
      <c r="J74" s="47" t="str">
        <f>Electives!C91</f>
        <v>Make a Cub Scout proj. poster</v>
      </c>
      <c r="K74" s="41" t="str">
        <f>IF(Electives!R91="E","E"," ")</f>
        <v> </v>
      </c>
      <c r="M74" s="47" t="str">
        <f>Electives!B181</f>
        <v>g.</v>
      </c>
      <c r="N74" s="47" t="str">
        <f>Electives!C181</f>
        <v>Participate w/den at campfire</v>
      </c>
      <c r="O74" s="41" t="str">
        <f>IF(Electives!R181="E","E"," ")</f>
        <v> </v>
      </c>
    </row>
    <row r="75" spans="4:15" ht="12.75">
      <c r="D75" s="231"/>
      <c r="E75" s="41" t="str">
        <f>Achievements!$B86</f>
        <v>c.</v>
      </c>
      <c r="F75" s="9" t="str">
        <f>Achievements!$C86</f>
        <v>Plan a walk</v>
      </c>
      <c r="G75" s="41" t="str">
        <f>IF(Achievements!R86="A","A",IF(Achievements!R86="E","E"," "))</f>
        <v> </v>
      </c>
      <c r="I75" s="2" t="str">
        <f>Electives!B93</f>
        <v>13. Birds</v>
      </c>
      <c r="J75" s="39"/>
      <c r="M75" s="47" t="str">
        <f>Electives!B182</f>
        <v>h.</v>
      </c>
      <c r="N75" s="47" t="str">
        <f>Electives!C182</f>
        <v>Participate in outdoor worship</v>
      </c>
      <c r="O75" s="41" t="str">
        <f>IF(Electives!R182="E","E"," ")</f>
        <v> </v>
      </c>
    </row>
    <row r="76" spans="4:11" ht="12.75">
      <c r="D76" s="231"/>
      <c r="E76" s="41" t="str">
        <f>Achievements!$B87</f>
        <v>d.</v>
      </c>
      <c r="F76" s="9" t="str">
        <f>Achievements!$C87</f>
        <v>Read a book</v>
      </c>
      <c r="G76" s="41" t="str">
        <f>IF(Achievements!R87="A","A",IF(Achievements!R87="E","E"," "))</f>
        <v> </v>
      </c>
      <c r="I76" s="47" t="str">
        <f>Electives!B94</f>
        <v>a.</v>
      </c>
      <c r="J76" s="47" t="str">
        <f>Electives!C94</f>
        <v>List all birds you see for a week</v>
      </c>
      <c r="K76" s="41" t="str">
        <f>IF(Electives!R94="E","E"," ")</f>
        <v> </v>
      </c>
    </row>
    <row r="77" spans="4:11" ht="12.75">
      <c r="D77" s="231"/>
      <c r="E77" s="41" t="str">
        <f>Achievements!$B88</f>
        <v>e.</v>
      </c>
      <c r="F77" s="9" t="str">
        <f>Achievements!$C88</f>
        <v>Watch TV or listent to radio</v>
      </c>
      <c r="G77" s="41" t="str">
        <f>IF(Achievements!R88="A","A",IF(Achievements!R88="E","E"," "))</f>
        <v> </v>
      </c>
      <c r="I77" s="47" t="str">
        <f>Electives!B95</f>
        <v>b.</v>
      </c>
      <c r="J77" s="47" t="str">
        <f>Electives!C95</f>
        <v>Put out nesting materials</v>
      </c>
      <c r="K77" s="41" t="str">
        <f>IF(Electives!R95="E","E"," ")</f>
        <v> </v>
      </c>
    </row>
    <row r="78" spans="4:11" ht="12.75">
      <c r="D78" s="231"/>
      <c r="E78" s="41" t="str">
        <f>Achievements!$B89</f>
        <v>f.</v>
      </c>
      <c r="F78" s="9" t="str">
        <f>Achievements!$C89</f>
        <v>Concert, play, or live program</v>
      </c>
      <c r="G78" s="41" t="str">
        <f>IF(Achievements!R89="A","A",IF(Achievements!R89="E","E"," "))</f>
        <v> </v>
      </c>
      <c r="I78" s="47" t="str">
        <f>Electives!B96</f>
        <v>c.</v>
      </c>
      <c r="J78" s="47" t="str">
        <f>Electives!C96</f>
        <v>Read a book about birds</v>
      </c>
      <c r="K78" s="41" t="str">
        <f>IF(Electives!R96="E","E"," ")</f>
        <v> </v>
      </c>
    </row>
    <row r="79" spans="4:11" ht="12.75">
      <c r="D79" s="232"/>
      <c r="E79" s="41" t="str">
        <f>Achievements!$B90</f>
        <v>g.</v>
      </c>
      <c r="F79" s="9" t="str">
        <f>Achievements!$C90</f>
        <v>Board game night</v>
      </c>
      <c r="G79" s="41" t="str">
        <f>IF(Achievements!R90="A","A",IF(Achievements!R90="E","E"," "))</f>
        <v> </v>
      </c>
      <c r="I79" s="47" t="str">
        <f>Electives!B97</f>
        <v>d.</v>
      </c>
      <c r="J79" s="47" t="str">
        <f>Electives!C97</f>
        <v>Point out 10 diff't birds</v>
      </c>
      <c r="K79" s="41" t="str">
        <f>IF(Electives!R97="E","E"," ")</f>
        <v> </v>
      </c>
    </row>
    <row r="80" spans="4:14" ht="12.75">
      <c r="D80" s="38" t="str">
        <f>Achievements!$B92</f>
        <v>11. Duty to God</v>
      </c>
      <c r="E80" s="38"/>
      <c r="F80" s="38"/>
      <c r="G80" s="36"/>
      <c r="I80" s="47" t="str">
        <f>Electives!B98</f>
        <v>e.</v>
      </c>
      <c r="J80" s="47" t="str">
        <f>Electives!C98</f>
        <v>Feed wild birds</v>
      </c>
      <c r="K80" s="41" t="str">
        <f>IF(Electives!R98="E","E"," ")</f>
        <v> </v>
      </c>
      <c r="M80" s="39"/>
      <c r="N80" s="39"/>
    </row>
    <row r="81" spans="4:14" ht="12.75" customHeight="1">
      <c r="D81" s="224" t="s">
        <v>316</v>
      </c>
      <c r="E81" s="45" t="str">
        <f>Achievements!$B93</f>
        <v>a.</v>
      </c>
      <c r="F81" s="9" t="str">
        <f>Achievements!$C93</f>
        <v>CC Faith - Know</v>
      </c>
      <c r="G81" s="41" t="str">
        <f>IF(Achievements!R93="A","A"," ")</f>
        <v> </v>
      </c>
      <c r="I81" s="47" t="str">
        <f>Electives!B99</f>
        <v>f.</v>
      </c>
      <c r="J81" s="47" t="str">
        <f>Electives!C99</f>
        <v>Put out a birdhouse</v>
      </c>
      <c r="K81" s="41" t="str">
        <f>IF(Electives!R99="E","E"," ")</f>
        <v> </v>
      </c>
      <c r="M81" s="39"/>
      <c r="N81" s="39"/>
    </row>
    <row r="82" spans="4:14" ht="12.75" customHeight="1">
      <c r="D82" s="225"/>
      <c r="E82" s="46"/>
      <c r="F82" s="9" t="str">
        <f>Achievements!$C94</f>
        <v>CC Faith - Commit</v>
      </c>
      <c r="G82" s="41" t="str">
        <f>IF(Achievements!R94="A","A"," ")</f>
        <v> </v>
      </c>
      <c r="M82" s="39"/>
      <c r="N82" s="39"/>
    </row>
    <row r="83" spans="4:7" ht="12.75">
      <c r="D83" s="225"/>
      <c r="E83" s="42"/>
      <c r="F83" s="9" t="str">
        <f>Achievements!$C95</f>
        <v>CC Faith - Practice</v>
      </c>
      <c r="G83" s="41" t="str">
        <f>IF(Achievements!R95="A","A"," ")</f>
        <v> </v>
      </c>
    </row>
    <row r="84" spans="4:7" ht="12.75">
      <c r="D84" s="225"/>
      <c r="E84" s="41" t="str">
        <f>Achievements!$B96</f>
        <v>b.</v>
      </c>
      <c r="F84" s="9" t="str">
        <f>Achievements!$C96</f>
        <v>Duty to god</v>
      </c>
      <c r="G84" s="41" t="str">
        <f>IF(Achievements!R96="A","A"," ")</f>
        <v> </v>
      </c>
    </row>
    <row r="85" spans="4:7" ht="12.75">
      <c r="D85" s="225"/>
      <c r="E85" s="41" t="str">
        <f>Achievements!$B97</f>
        <v>c.</v>
      </c>
      <c r="F85" s="9" t="str">
        <f>Achievements!$C97</f>
        <v>Two ideas - religious blfs.</v>
      </c>
      <c r="G85" s="41" t="str">
        <f>IF(Achievements!R97="A","A"," ")</f>
        <v> </v>
      </c>
    </row>
    <row r="86" spans="4:7" ht="12.75">
      <c r="D86" s="226"/>
      <c r="E86" s="41" t="str">
        <f>Achievements!$B98</f>
        <v>d.</v>
      </c>
      <c r="F86" s="9" t="str">
        <f>Achievements!$C98</f>
        <v>Help you place of worship</v>
      </c>
      <c r="G86" s="41" t="str">
        <f>IF(Achievements!R98="A","A"," ")</f>
        <v> </v>
      </c>
    </row>
    <row r="87" spans="4:7" ht="12.75">
      <c r="D87" s="38" t="str">
        <f>Achievements!$B100</f>
        <v>12. Making Choices   (do 12a plus any four of 12b thru 12k)</v>
      </c>
      <c r="E87" s="38"/>
      <c r="F87" s="38"/>
      <c r="G87" s="36"/>
    </row>
    <row r="88" spans="4:7" ht="12.75" customHeight="1">
      <c r="D88" s="224" t="s">
        <v>319</v>
      </c>
      <c r="E88" s="45" t="str">
        <f>Achievements!$B101</f>
        <v>a.</v>
      </c>
      <c r="F88" s="9" t="str">
        <f>Achievements!$C101</f>
        <v>CC Courage - Know</v>
      </c>
      <c r="G88" s="41" t="str">
        <f>IF(Achievements!R101="A","A"," ")</f>
        <v> </v>
      </c>
    </row>
    <row r="89" spans="4:7" ht="12.75" customHeight="1">
      <c r="D89" s="225"/>
      <c r="E89" s="46"/>
      <c r="F89" s="9" t="str">
        <f>Achievements!$C102</f>
        <v>CC Courage - Commit</v>
      </c>
      <c r="G89" s="41" t="str">
        <f>IF(Achievements!R102="A","A"," ")</f>
        <v> </v>
      </c>
    </row>
    <row r="90" spans="4:7" ht="12.75">
      <c r="D90" s="225"/>
      <c r="E90" s="42"/>
      <c r="F90" s="9" t="str">
        <f>Achievements!$C103</f>
        <v>CC Courage - Practice</v>
      </c>
      <c r="G90" s="41" t="str">
        <f>IF(Achievements!R103="A","A"," ")</f>
        <v> </v>
      </c>
    </row>
    <row r="91" spans="4:7" ht="12.75">
      <c r="D91" s="225"/>
      <c r="E91" s="41" t="str">
        <f>Achievements!$B104</f>
        <v>b.</v>
      </c>
      <c r="F91" s="9" t="str">
        <f>Achievements!$C104</f>
        <v>Older boy with drugs</v>
      </c>
      <c r="G91" s="41" t="str">
        <f>IF(Achievements!R104="A","A",IF(Achievements!R104="E","E"," "))</f>
        <v> </v>
      </c>
    </row>
    <row r="92" spans="4:10" ht="12.75">
      <c r="D92" s="225"/>
      <c r="E92" s="41" t="str">
        <f>Achievements!$B105</f>
        <v>c.</v>
      </c>
      <c r="F92" s="9" t="str">
        <f>Achievements!$C105</f>
        <v>Home alone phone call</v>
      </c>
      <c r="G92" s="41" t="str">
        <f>IF(Achievements!R105="A","A",IF(Achievements!R105="E","E"," "))</f>
        <v> </v>
      </c>
      <c r="I92" s="39"/>
      <c r="J92" s="39"/>
    </row>
    <row r="93" spans="4:7" ht="12.75">
      <c r="D93" s="225"/>
      <c r="E93" s="41" t="str">
        <f>Achievements!$B106</f>
        <v>d.</v>
      </c>
      <c r="F93" s="9" t="str">
        <f>Achievements!$C106</f>
        <v>Kid with braces on legs</v>
      </c>
      <c r="G93" s="41" t="str">
        <f>IF(Achievements!R106="A","A",IF(Achievements!R106="E","E"," "))</f>
        <v> </v>
      </c>
    </row>
    <row r="94" spans="4:7" ht="12.75">
      <c r="D94" s="225"/>
      <c r="E94" s="41" t="str">
        <f>Achievements!$B107</f>
        <v>e.</v>
      </c>
      <c r="F94" s="9" t="str">
        <f>Achievements!$C107</f>
        <v>Stranger in car</v>
      </c>
      <c r="G94" s="41" t="str">
        <f>IF(Achievements!R107="A","A",IF(Achievements!R107="E","E"," "))</f>
        <v> </v>
      </c>
    </row>
    <row r="95" spans="4:7" ht="12.75">
      <c r="D95" s="225"/>
      <c r="E95" s="41" t="str">
        <f>Achievements!$B108</f>
        <v>f.</v>
      </c>
      <c r="F95" s="9" t="str">
        <f>Achievements!$C108</f>
        <v>Bully demands money</v>
      </c>
      <c r="G95" s="41" t="str">
        <f>IF(Achievements!R108="A","A",IF(Achievements!R108="E","E"," "))</f>
        <v> </v>
      </c>
    </row>
    <row r="96" spans="4:7" ht="12.75">
      <c r="D96" s="225"/>
      <c r="E96" s="41" t="str">
        <f>Achievements!$B109</f>
        <v>g.</v>
      </c>
      <c r="F96" s="9" t="str">
        <f>Achievements!$C109</f>
        <v>Meter reader</v>
      </c>
      <c r="G96" s="41" t="str">
        <f>IF(Achievements!R109="A","A",IF(Achievements!R109="E","E"," "))</f>
        <v> </v>
      </c>
    </row>
    <row r="97" spans="4:7" ht="12.75">
      <c r="D97" s="225"/>
      <c r="E97" s="41" t="str">
        <f>Achievements!$B110</f>
        <v>h.</v>
      </c>
      <c r="F97" s="9" t="str">
        <f>Achievements!$C110</f>
        <v>Burglar at neighbor's</v>
      </c>
      <c r="G97" s="41" t="str">
        <f>IF(Achievements!R110="A","A",IF(Achievements!R110="E","E"," "))</f>
        <v> </v>
      </c>
    </row>
    <row r="98" spans="4:7" ht="12.75">
      <c r="D98" s="225"/>
      <c r="E98" s="41" t="str">
        <f>Achievements!$B111</f>
        <v>i.</v>
      </c>
      <c r="F98" s="9" t="str">
        <f>Achievements!$C111</f>
        <v>Guide dog</v>
      </c>
      <c r="G98" s="41" t="str">
        <f>IF(Achievements!R111="A","A",IF(Achievements!R111="E","E"," "))</f>
        <v> </v>
      </c>
    </row>
    <row r="99" spans="4:7" ht="12.75">
      <c r="D99" s="225"/>
      <c r="E99" s="41" t="str">
        <f>Achievements!$B112</f>
        <v>j.</v>
      </c>
      <c r="F99" s="9" t="str">
        <f>Achievements!$C112</f>
        <v>Steal from a store</v>
      </c>
      <c r="G99" s="41" t="str">
        <f>IF(Achievements!R112="A","A",IF(Achievements!R112="E","E"," "))</f>
        <v> </v>
      </c>
    </row>
    <row r="100" spans="4:7" ht="12.75">
      <c r="D100" s="226"/>
      <c r="E100" s="41" t="str">
        <f>Achievements!$B113</f>
        <v>k.</v>
      </c>
      <c r="F100" s="9" t="str">
        <f>Achievements!$C113</f>
        <v>Elderly woman</v>
      </c>
      <c r="G100" s="41" t="str">
        <f>IF(Achievements!R113="A","A",IF(Achievements!R113="E","E"," "))</f>
        <v> </v>
      </c>
    </row>
    <row r="101" spans="5:7" ht="12.75">
      <c r="E101" s="40"/>
      <c r="F101" s="4"/>
      <c r="G101" s="4"/>
    </row>
    <row r="103" spans="5:7" ht="15.75">
      <c r="E103" s="40"/>
      <c r="F103" s="58"/>
      <c r="G103" s="4"/>
    </row>
    <row r="104" spans="5:7" ht="12.75">
      <c r="E104" s="40"/>
      <c r="F104" s="4"/>
      <c r="G104" s="4"/>
    </row>
    <row r="105" spans="5:7" ht="12.75">
      <c r="E105" s="40"/>
      <c r="F105" s="4"/>
      <c r="G105" s="4"/>
    </row>
    <row r="106" spans="5:7" ht="12.75">
      <c r="E106" s="40"/>
      <c r="F106" s="4"/>
      <c r="G106" s="4"/>
    </row>
    <row r="107" spans="5:7" ht="12.75">
      <c r="E107" s="40"/>
      <c r="F107" s="4"/>
      <c r="G107" s="4"/>
    </row>
  </sheetData>
  <sheetProtection password="CA1D" sheet="1" objects="1" scenarios="1"/>
  <mergeCells count="20">
    <mergeCell ref="D81:D86"/>
    <mergeCell ref="D88:D100"/>
    <mergeCell ref="M14:O14"/>
    <mergeCell ref="M8:O8"/>
    <mergeCell ref="D17:D23"/>
    <mergeCell ref="M18:O18"/>
    <mergeCell ref="D42:D46"/>
    <mergeCell ref="D48:D55"/>
    <mergeCell ref="D57:D61"/>
    <mergeCell ref="D63:D69"/>
    <mergeCell ref="D1:G2"/>
    <mergeCell ref="I1:K2"/>
    <mergeCell ref="M1:O2"/>
    <mergeCell ref="D4:D15"/>
    <mergeCell ref="D3:G3"/>
    <mergeCell ref="D71:D79"/>
    <mergeCell ref="D16:G16"/>
    <mergeCell ref="D25:D27"/>
    <mergeCell ref="D29:D34"/>
    <mergeCell ref="D36:D40"/>
  </mergeCells>
  <printOptions/>
  <pageMargins left="0.5" right="0.5" top="0.5" bottom="0.5" header="0.25" footer="0.25"/>
  <pageSetup fitToHeight="1" fitToWidth="1" horizontalDpi="600" verticalDpi="600" orientation="portrait" scale="56" r:id="rId1"/>
  <headerFooter alignWithMargins="0">
    <oddHeader>&amp;C&amp;"Arial,Bold"&amp;14WolfTrax&amp;12
&amp;D</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O107"/>
  <sheetViews>
    <sheetView showGridLines="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9.140625" defaultRowHeight="12.75"/>
  <cols>
    <col min="1" max="1" width="31.140625" style="0" customWidth="1"/>
    <col min="2" max="2" width="3.8515625" style="0" customWidth="1"/>
    <col min="3" max="3" width="6.421875" style="0" customWidth="1"/>
    <col min="4" max="4" width="2.7109375" style="0" customWidth="1"/>
    <col min="5" max="5" width="2.57421875" style="37" customWidth="1"/>
    <col min="6" max="6" width="29.140625" style="0" customWidth="1"/>
    <col min="7" max="7" width="3.421875" style="0" customWidth="1"/>
    <col min="8" max="8" width="6.421875" style="0" customWidth="1"/>
    <col min="9" max="9" width="2.57421875" style="0" customWidth="1"/>
    <col min="10" max="10" width="28.57421875" style="0" customWidth="1"/>
    <col min="11" max="11" width="3.421875" style="0" customWidth="1"/>
    <col min="12" max="12" width="6.421875" style="0" customWidth="1"/>
    <col min="13" max="13" width="2.57421875" style="0" customWidth="1"/>
    <col min="14" max="14" width="28.57421875" style="0" customWidth="1"/>
    <col min="15" max="15" width="3.421875" style="0" customWidth="1"/>
  </cols>
  <sheetData>
    <row r="1" spans="1:15" ht="20.25">
      <c r="A1" s="49" t="str">
        <f ca="1">RIGHT(CELL("filename",A1),SUM(LEN(CELL("filename",A1))-SEARCH("]",CELL("filename",A1),1)))</f>
        <v>Scout 15</v>
      </c>
      <c r="D1" s="228" t="s">
        <v>250</v>
      </c>
      <c r="E1" s="228"/>
      <c r="F1" s="228"/>
      <c r="G1" s="228"/>
      <c r="I1" s="228" t="s">
        <v>251</v>
      </c>
      <c r="J1" s="228"/>
      <c r="K1" s="228"/>
      <c r="M1" s="228" t="s">
        <v>251</v>
      </c>
      <c r="N1" s="228"/>
      <c r="O1" s="228"/>
    </row>
    <row r="2" spans="4:15" ht="7.5" customHeight="1">
      <c r="D2" s="228"/>
      <c r="E2" s="228"/>
      <c r="F2" s="228"/>
      <c r="G2" s="228"/>
      <c r="I2" s="228"/>
      <c r="J2" s="228"/>
      <c r="K2" s="228"/>
      <c r="M2" s="228"/>
      <c r="N2" s="228"/>
      <c r="O2" s="228"/>
    </row>
    <row r="3" spans="1:14" ht="12.75">
      <c r="A3" s="2" t="s">
        <v>320</v>
      </c>
      <c r="D3" s="229" t="str">
        <f>Achievements!$B5</f>
        <v>1. Feats of Skill</v>
      </c>
      <c r="E3" s="229"/>
      <c r="F3" s="229"/>
      <c r="G3" s="229"/>
      <c r="I3" s="2" t="str">
        <f>Electives!B9</f>
        <v>1. It's a Secret</v>
      </c>
      <c r="J3" s="2"/>
      <c r="M3" s="2" t="str">
        <f>Electives!B101</f>
        <v>14. Pets</v>
      </c>
      <c r="N3" s="39"/>
    </row>
    <row r="4" spans="1:15" ht="12.75">
      <c r="A4" s="50" t="s">
        <v>252</v>
      </c>
      <c r="B4" s="61" t="str">
        <f>IF(COUNTIF(B11:B22,"C")=12,"C",IF(COUNTIF(B11:B22,"P")&gt;0,"P",IF(COUNTIF(B11:B22,"C")&gt;0,"P"," ")))</f>
        <v> </v>
      </c>
      <c r="D4" s="227" t="s">
        <v>317</v>
      </c>
      <c r="E4" s="41" t="str">
        <f>Achievements!$B6</f>
        <v>a.</v>
      </c>
      <c r="F4" s="9" t="str">
        <f>Achievements!$C6</f>
        <v>Play catch</v>
      </c>
      <c r="G4" s="42" t="str">
        <f>IF(Achievements!S6="A","A"," ")</f>
        <v> </v>
      </c>
      <c r="I4" s="47" t="str">
        <f>Electives!B10</f>
        <v>a.</v>
      </c>
      <c r="J4" s="47" t="str">
        <f>Electives!C10</f>
        <v>Use a secret code</v>
      </c>
      <c r="K4" s="41" t="str">
        <f>IF(Electives!S10="E","E"," ")</f>
        <v> </v>
      </c>
      <c r="M4" s="47" t="str">
        <f>Electives!B102</f>
        <v>a.</v>
      </c>
      <c r="N4" s="47" t="str">
        <f>Electives!C102</f>
        <v>Take care of a pet</v>
      </c>
      <c r="O4" s="41" t="str">
        <f>IF(Electives!S102="E","E"," ")</f>
        <v> </v>
      </c>
    </row>
    <row r="5" spans="1:15" ht="12.75">
      <c r="A5" s="51" t="s">
        <v>253</v>
      </c>
      <c r="B5" s="61" t="str">
        <f>IF(Electives!S6&gt;0,Electives!S6," ")</f>
        <v> </v>
      </c>
      <c r="D5" s="227"/>
      <c r="E5" s="41" t="str">
        <f>Achievements!$B7</f>
        <v>b.</v>
      </c>
      <c r="F5" s="9" t="str">
        <f>Achievements!$C7</f>
        <v>Walk a line</v>
      </c>
      <c r="G5" s="42" t="str">
        <f>IF(Achievements!S7="A","A"," ")</f>
        <v> </v>
      </c>
      <c r="I5" s="47" t="str">
        <f>Electives!B11</f>
        <v>b.</v>
      </c>
      <c r="J5" s="47" t="str">
        <f>Electives!C11</f>
        <v>Write in invisible ink</v>
      </c>
      <c r="K5" s="41" t="str">
        <f>IF(Electives!S11="E","E"," ")</f>
        <v> </v>
      </c>
      <c r="M5" s="47" t="str">
        <f>Electives!B103</f>
        <v>b.</v>
      </c>
      <c r="N5" s="47" t="str">
        <f>Electives!C103</f>
        <v>Meet a strange dog</v>
      </c>
      <c r="O5" s="41" t="str">
        <f>IF(Electives!S103="E","E"," ")</f>
        <v> </v>
      </c>
    </row>
    <row r="6" spans="1:15" ht="12.75">
      <c r="A6" s="51" t="s">
        <v>331</v>
      </c>
      <c r="B6" s="61">
        <f>IF(Electives!S6=" ",0,INT(Electives!S6/10))</f>
        <v>0</v>
      </c>
      <c r="D6" s="227"/>
      <c r="E6" s="41" t="str">
        <f>Achievements!$B8</f>
        <v>c.</v>
      </c>
      <c r="F6" s="9" t="str">
        <f>Achievements!$C8</f>
        <v>Front roll</v>
      </c>
      <c r="G6" s="42" t="str">
        <f>IF(Achievements!S8="A","A"," ")</f>
        <v> </v>
      </c>
      <c r="I6" s="47" t="str">
        <f>Electives!B12</f>
        <v>c.</v>
      </c>
      <c r="J6" s="47" t="str">
        <f>Electives!C12</f>
        <v>Sign your name in ASL</v>
      </c>
      <c r="K6" s="41" t="str">
        <f>IF(Electives!S12="E","E"," ")</f>
        <v> </v>
      </c>
      <c r="M6" s="47" t="str">
        <f>Electives!B104</f>
        <v>c.</v>
      </c>
      <c r="N6" s="47" t="str">
        <f>Electives!C104</f>
        <v>Read and report on a pet book</v>
      </c>
      <c r="O6" s="41" t="str">
        <f>IF(Electives!S104="E","E"," ")</f>
        <v> </v>
      </c>
    </row>
    <row r="7" spans="1:15" ht="12.75">
      <c r="A7" s="51" t="s">
        <v>332</v>
      </c>
      <c r="B7" s="62">
        <f>INT(COUNTIF(B11:B22,"C")/3)</f>
        <v>0</v>
      </c>
      <c r="D7" s="227"/>
      <c r="E7" s="41" t="str">
        <f>Achievements!$B9</f>
        <v>d.</v>
      </c>
      <c r="F7" s="9" t="str">
        <f>Achievements!$C9</f>
        <v>Back roll</v>
      </c>
      <c r="G7" s="42" t="str">
        <f>IF(Achievements!S9="A","A"," ")</f>
        <v> </v>
      </c>
      <c r="I7" s="47" t="str">
        <f>Electives!B13</f>
        <v>d.</v>
      </c>
      <c r="J7" s="47" t="str">
        <f>Electives!C13</f>
        <v>Use 12 American Indian sgns</v>
      </c>
      <c r="K7" s="41" t="str">
        <f>IF(Electives!S13="E","E"," ")</f>
        <v> </v>
      </c>
      <c r="M7" s="47" t="str">
        <f>Electives!B105</f>
        <v>d.</v>
      </c>
      <c r="N7" s="47" t="str">
        <f>Electives!C105</f>
        <v>Define rabid and tell what to do</v>
      </c>
      <c r="O7" s="41" t="str">
        <f>IF(Electives!S105="E","E"," ")</f>
        <v> </v>
      </c>
    </row>
    <row r="8" spans="1:15" ht="12.75">
      <c r="A8" s="60"/>
      <c r="B8" s="60"/>
      <c r="D8" s="227"/>
      <c r="E8" s="41" t="str">
        <f>Achievements!$B10</f>
        <v>e.</v>
      </c>
      <c r="F8" s="9" t="str">
        <f>Achievements!$C10</f>
        <v>Falling forward roll</v>
      </c>
      <c r="G8" s="42" t="str">
        <f>IF(Achievements!S10="A","A"," ")</f>
        <v> </v>
      </c>
      <c r="I8" s="2" t="str">
        <f>Electives!B15</f>
        <v>2. Be an Actor</v>
      </c>
      <c r="J8" s="2"/>
      <c r="M8" s="163" t="str">
        <f>Electives!B107</f>
        <v>15. Grow Something</v>
      </c>
      <c r="N8" s="163"/>
      <c r="O8" s="163"/>
    </row>
    <row r="9" spans="1:15" ht="12.75">
      <c r="A9" s="7"/>
      <c r="B9" s="7"/>
      <c r="D9" s="227"/>
      <c r="E9" s="41" t="str">
        <f>Achievements!$B11</f>
        <v>f.</v>
      </c>
      <c r="F9" s="9" t="str">
        <f>Achievements!$C11</f>
        <v>Jump high</v>
      </c>
      <c r="G9" s="42" t="str">
        <f>IF(Achievements!S11="A","A",IF(Achievements!S11="E","E"," "))</f>
        <v> </v>
      </c>
      <c r="I9" s="47" t="str">
        <f>Electives!B16</f>
        <v>a.</v>
      </c>
      <c r="J9" s="47" t="str">
        <f>Electives!C16</f>
        <v>Put on skit w/costumes</v>
      </c>
      <c r="K9" s="41" t="str">
        <f>IF(Electives!S16="E","E"," ")</f>
        <v> </v>
      </c>
      <c r="M9" s="47" t="str">
        <f>Electives!B108</f>
        <v>a.</v>
      </c>
      <c r="N9" s="47" t="str">
        <f>Electives!C108</f>
        <v>Plant and raise box garden</v>
      </c>
      <c r="O9" s="41" t="str">
        <f>IF(Electives!S108="E","E"," ")</f>
        <v> </v>
      </c>
    </row>
    <row r="10" spans="1:15" ht="12.75">
      <c r="A10" s="2" t="s">
        <v>322</v>
      </c>
      <c r="D10" s="227"/>
      <c r="E10" s="41" t="str">
        <f>Achievements!$B12</f>
        <v>g.</v>
      </c>
      <c r="F10" s="9" t="str">
        <f>Achievements!$C12</f>
        <v>Elephant walk, etc.</v>
      </c>
      <c r="G10" s="42" t="str">
        <f>IF(Achievements!S12="A","A",IF(Achievements!S12="E","E"," "))</f>
        <v> </v>
      </c>
      <c r="I10" s="47" t="str">
        <f>Electives!B17</f>
        <v>b.</v>
      </c>
      <c r="J10" s="47" t="str">
        <f>Electives!C17</f>
        <v>Make scenery for a skit</v>
      </c>
      <c r="K10" s="41" t="str">
        <f>IF(Electives!S17="E","E"," ")</f>
        <v> </v>
      </c>
      <c r="M10" s="47" t="str">
        <f>Electives!B109</f>
        <v>b.</v>
      </c>
      <c r="N10" s="47" t="str">
        <f>Electives!C109</f>
        <v>Plant and raise flower bed</v>
      </c>
      <c r="O10" s="41" t="str">
        <f>IF(Electives!S109="E","E"," ")</f>
        <v> </v>
      </c>
    </row>
    <row r="11" spans="1:15" ht="12.75">
      <c r="A11" s="52" t="s">
        <v>254</v>
      </c>
      <c r="B11" s="63" t="str">
        <f>Achievements!S18</f>
        <v> </v>
      </c>
      <c r="D11" s="227"/>
      <c r="E11" s="41" t="str">
        <f>Achievements!$B13</f>
        <v>h.</v>
      </c>
      <c r="F11" s="9" t="str">
        <f>Achievements!$C13</f>
        <v>Swim 25 feet</v>
      </c>
      <c r="G11" s="42" t="str">
        <f>IF(Achievements!S13="A","A",IF(Achievements!S13="E","E"," "))</f>
        <v> </v>
      </c>
      <c r="I11" s="47" t="str">
        <f>Electives!B18</f>
        <v>c.</v>
      </c>
      <c r="J11" s="47" t="str">
        <f>Electives!C18</f>
        <v>Make sound effects for a skit</v>
      </c>
      <c r="K11" s="41" t="str">
        <f>IF(Electives!S18="E","E"," ")</f>
        <v> </v>
      </c>
      <c r="M11" s="47" t="str">
        <f>Electives!B110</f>
        <v>c.</v>
      </c>
      <c r="N11" s="47" t="str">
        <f>Electives!C110</f>
        <v>Grow a plant indoors</v>
      </c>
      <c r="O11" s="41" t="str">
        <f>IF(Electives!S110="E","E"," ")</f>
        <v> </v>
      </c>
    </row>
    <row r="12" spans="1:15" ht="12.75">
      <c r="A12" s="53" t="s">
        <v>255</v>
      </c>
      <c r="B12" s="63" t="str">
        <f>Achievements!S27</f>
        <v> </v>
      </c>
      <c r="D12" s="227"/>
      <c r="E12" s="41" t="str">
        <f>Achievements!$B14</f>
        <v>i.</v>
      </c>
      <c r="F12" s="9" t="str">
        <f>Achievements!$C14</f>
        <v>Tread water</v>
      </c>
      <c r="G12" s="42" t="str">
        <f>IF(Achievements!S14="A","A",IF(Achievements!S14="E","E"," "))</f>
        <v> </v>
      </c>
      <c r="I12" s="47" t="str">
        <f>Electives!B19</f>
        <v>d.</v>
      </c>
      <c r="J12" s="47" t="str">
        <f>Electives!C19</f>
        <v>Be the announcer for a skit</v>
      </c>
      <c r="K12" s="41" t="str">
        <f>IF(Electives!S19="E","E"," ")</f>
        <v> </v>
      </c>
      <c r="M12" s="47" t="str">
        <f>Electives!B111</f>
        <v>d.</v>
      </c>
      <c r="N12" s="47" t="str">
        <f>Electives!C111</f>
        <v>Plant &amp; raise vegetables</v>
      </c>
      <c r="O12" s="41" t="str">
        <f>IF(Electives!S111="E","E"," ")</f>
        <v> </v>
      </c>
    </row>
    <row r="13" spans="1:15" ht="12.75">
      <c r="A13" s="53" t="s">
        <v>256</v>
      </c>
      <c r="B13" s="63" t="str">
        <f>Achievements!S32</f>
        <v> </v>
      </c>
      <c r="D13" s="227"/>
      <c r="E13" s="41" t="str">
        <f>Achievements!$B15</f>
        <v>j.</v>
      </c>
      <c r="F13" s="9" t="str">
        <f>Achievements!$C15</f>
        <v>Basketball passes</v>
      </c>
      <c r="G13" s="42" t="str">
        <f>IF(Achievements!S15="A","A",IF(Achievements!S15="E","E"," "))</f>
        <v> </v>
      </c>
      <c r="I13" s="47" t="str">
        <f>Electives!B20</f>
        <v>e.</v>
      </c>
      <c r="J13" s="47" t="str">
        <f>Electives!C20</f>
        <v>Make paper sack mask for skit</v>
      </c>
      <c r="K13" s="41" t="str">
        <f>IF(Electives!S20="E","E"," ")</f>
        <v> </v>
      </c>
      <c r="M13" s="47" t="str">
        <f>Electives!B112</f>
        <v>e.</v>
      </c>
      <c r="N13" s="47" t="str">
        <f>Electives!C112</f>
        <v>Visit botanical garden in area</v>
      </c>
      <c r="O13" s="41" t="str">
        <f>IF(Electives!S112="E","E"," ")</f>
        <v> </v>
      </c>
    </row>
    <row r="14" spans="1:15" ht="12.75">
      <c r="A14" s="53" t="s">
        <v>263</v>
      </c>
      <c r="B14" s="63" t="str">
        <f>Achievements!S40</f>
        <v> </v>
      </c>
      <c r="D14" s="227"/>
      <c r="E14" s="41" t="str">
        <f>Achievements!$B16</f>
        <v>k.</v>
      </c>
      <c r="F14" s="9" t="str">
        <f>Achievements!$C16</f>
        <v>Frog stand</v>
      </c>
      <c r="G14" s="42" t="str">
        <f>IF(Achievements!S16="A","A",IF(Achievements!S16="E","E"," "))</f>
        <v> </v>
      </c>
      <c r="I14" s="2" t="str">
        <f>Electives!B22</f>
        <v>3. Make it Yourself</v>
      </c>
      <c r="J14" s="2"/>
      <c r="M14" s="163" t="str">
        <f>Electives!B114</f>
        <v>16. Family Alert</v>
      </c>
      <c r="N14" s="163"/>
      <c r="O14" s="163"/>
    </row>
    <row r="15" spans="1:15" ht="12.75">
      <c r="A15" s="53" t="s">
        <v>264</v>
      </c>
      <c r="B15" s="63" t="str">
        <f>Achievements!S47</f>
        <v> </v>
      </c>
      <c r="D15" s="227"/>
      <c r="E15" s="41" t="str">
        <f>Achievements!$B17</f>
        <v>l.</v>
      </c>
      <c r="F15" s="9" t="str">
        <f>Achievements!$C17</f>
        <v>Run or Jog 5 min</v>
      </c>
      <c r="G15" s="42" t="str">
        <f>IF(Achievements!S17="A","A",IF(Achievements!S17="E","E"," "))</f>
        <v> </v>
      </c>
      <c r="I15" s="47" t="str">
        <f>Electives!B23</f>
        <v>a.</v>
      </c>
      <c r="J15" s="47" t="str">
        <f>Electives!C23</f>
        <v>Make something useful</v>
      </c>
      <c r="K15" s="41" t="str">
        <f>IF(Electives!S23="E","E"," ")</f>
        <v> </v>
      </c>
      <c r="M15" s="47" t="str">
        <f>Electives!B115</f>
        <v>a.</v>
      </c>
      <c r="N15" s="47" t="str">
        <f>Electives!C115</f>
        <v>Family talk about emergencies</v>
      </c>
      <c r="O15" s="41" t="str">
        <f>IF(Electives!S115="E","E"," ")</f>
        <v> </v>
      </c>
    </row>
    <row r="16" spans="1:15" ht="12.75">
      <c r="A16" s="53" t="s">
        <v>257</v>
      </c>
      <c r="B16" s="63" t="str">
        <f>Achievements!S54</f>
        <v> </v>
      </c>
      <c r="D16" s="233" t="str">
        <f>Achievements!$B19</f>
        <v>2. Your Flag</v>
      </c>
      <c r="E16" s="233"/>
      <c r="F16" s="233"/>
      <c r="G16" s="233"/>
      <c r="I16" s="47" t="str">
        <f>Electives!B24</f>
        <v>b.</v>
      </c>
      <c r="J16" s="47" t="str">
        <f>Electives!C24</f>
        <v>Stretch your hand</v>
      </c>
      <c r="K16" s="41" t="str">
        <f>IF(Electives!S24="E","E"," ")</f>
        <v> </v>
      </c>
      <c r="M16" s="47" t="str">
        <f>Electives!B116</f>
        <v>b.</v>
      </c>
      <c r="N16" s="47" t="str">
        <f>Electives!C116</f>
        <v>Safe water - purify water</v>
      </c>
      <c r="O16" s="41" t="str">
        <f>IF(Electives!S116="E","E"," ")</f>
        <v> </v>
      </c>
    </row>
    <row r="17" spans="1:15" ht="12.75">
      <c r="A17" s="53" t="s">
        <v>258</v>
      </c>
      <c r="B17" s="63" t="str">
        <f>Achievements!S64</f>
        <v> </v>
      </c>
      <c r="D17" s="227" t="s">
        <v>316</v>
      </c>
      <c r="E17" s="41" t="str">
        <f>Achievements!$B20</f>
        <v>a.</v>
      </c>
      <c r="F17" s="9" t="str">
        <f>Achievements!$C20</f>
        <v>Pledge of allegiance</v>
      </c>
      <c r="G17" s="42" t="str">
        <f>IF(Achievements!S20="A","A"," ")</f>
        <v> </v>
      </c>
      <c r="I17" s="47" t="str">
        <f>Electives!B25</f>
        <v>c.</v>
      </c>
      <c r="J17" s="47" t="str">
        <f>Electives!C25</f>
        <v>Make a bench fork</v>
      </c>
      <c r="K17" s="41" t="str">
        <f>IF(Electives!S25="E","E"," ")</f>
        <v> </v>
      </c>
      <c r="M17" s="48" t="str">
        <f>Electives!B117</f>
        <v>c.</v>
      </c>
      <c r="N17" s="48" t="str">
        <f>Electives!C117</f>
        <v>First aid supplies &amp; kit</v>
      </c>
      <c r="O17" s="41" t="str">
        <f>IF(Electives!S117="E","E"," ")</f>
        <v> </v>
      </c>
    </row>
    <row r="18" spans="1:15" ht="12.75">
      <c r="A18" s="53" t="s">
        <v>259</v>
      </c>
      <c r="B18" s="63" t="str">
        <f>Achievements!S71</f>
        <v> </v>
      </c>
      <c r="D18" s="227"/>
      <c r="E18" s="41" t="str">
        <f>Achievements!$B21</f>
        <v>b.</v>
      </c>
      <c r="F18" s="9" t="str">
        <f>Achievements!$C21</f>
        <v>Lead flag ceremony</v>
      </c>
      <c r="G18" s="42" t="str">
        <f>IF(Achievements!S21="A","A"," ")</f>
        <v> </v>
      </c>
      <c r="I18" s="47" t="str">
        <f>Electives!B26</f>
        <v>d.</v>
      </c>
      <c r="J18" s="47" t="str">
        <f>Electives!C26</f>
        <v>Make a door stop</v>
      </c>
      <c r="K18" s="41" t="str">
        <f>IF(Electives!S26="E","E"," ")</f>
        <v> </v>
      </c>
      <c r="M18" s="163" t="str">
        <f>Electives!B119</f>
        <v>17. Tie It Right</v>
      </c>
      <c r="N18" s="163"/>
      <c r="O18" s="163"/>
    </row>
    <row r="19" spans="1:15" ht="12.75">
      <c r="A19" s="53" t="s">
        <v>265</v>
      </c>
      <c r="B19" s="63" t="str">
        <f>Achievements!S80</f>
        <v> </v>
      </c>
      <c r="D19" s="227"/>
      <c r="E19" s="41" t="str">
        <f>Achievements!$B22</f>
        <v>c.</v>
      </c>
      <c r="F19" s="9" t="str">
        <f>Achievements!$C22</f>
        <v>Respect and care for flag</v>
      </c>
      <c r="G19" s="42" t="str">
        <f>IF(Achievements!S22="A","A"," ")</f>
        <v> </v>
      </c>
      <c r="I19" s="47" t="str">
        <f>Electives!B27</f>
        <v>e.</v>
      </c>
      <c r="J19" s="47" t="str">
        <f>Electives!C27</f>
        <v>Make something else</v>
      </c>
      <c r="K19" s="41" t="str">
        <f>IF(Electives!S27="E","E"," ")</f>
        <v> </v>
      </c>
      <c r="M19" s="47" t="str">
        <f>Electives!B120</f>
        <v>a.</v>
      </c>
      <c r="N19" s="47" t="str">
        <f>Electives!C120</f>
        <v>Overhand knot &amp; square knot</v>
      </c>
      <c r="O19" s="41" t="str">
        <f>IF(Electives!S120="E","E"," ")</f>
        <v> </v>
      </c>
    </row>
    <row r="20" spans="1:15" ht="12.75">
      <c r="A20" s="53" t="s">
        <v>260</v>
      </c>
      <c r="B20" s="63" t="str">
        <f>Achievements!S91</f>
        <v> </v>
      </c>
      <c r="D20" s="227"/>
      <c r="E20" s="41" t="str">
        <f>Achievements!$B23</f>
        <v>d.</v>
      </c>
      <c r="F20" s="9" t="str">
        <f>Achievements!$C23</f>
        <v>State Flag</v>
      </c>
      <c r="G20" s="42" t="str">
        <f>IF(Achievements!S23="A","A"," ")</f>
        <v> </v>
      </c>
      <c r="I20" s="2" t="str">
        <f>Electives!B29</f>
        <v>4. Play a Game</v>
      </c>
      <c r="J20" s="2"/>
      <c r="M20" s="47" t="str">
        <f>Electives!B121</f>
        <v>b.</v>
      </c>
      <c r="N20" s="47" t="str">
        <f>Electives!C121</f>
        <v>Tie shoelaces</v>
      </c>
      <c r="O20" s="41" t="str">
        <f>IF(Electives!S121="E","E"," ")</f>
        <v> </v>
      </c>
    </row>
    <row r="21" spans="1:15" ht="12.75">
      <c r="A21" s="53" t="s">
        <v>261</v>
      </c>
      <c r="B21" s="63" t="str">
        <f>Achievements!S99</f>
        <v> </v>
      </c>
      <c r="D21" s="227"/>
      <c r="E21" s="41" t="str">
        <f>Achievements!$B24</f>
        <v>e.</v>
      </c>
      <c r="F21" s="9" t="str">
        <f>Achievements!$C24</f>
        <v>Raise flag</v>
      </c>
      <c r="G21" s="42" t="str">
        <f>IF(Achievements!S24="A","A"," ")</f>
        <v> </v>
      </c>
      <c r="I21" s="47" t="str">
        <f>Electives!B30</f>
        <v>a.</v>
      </c>
      <c r="J21" s="47" t="str">
        <f>Electives!C30</f>
        <v>Play pie-tin washer toss</v>
      </c>
      <c r="K21" s="41" t="str">
        <f>IF(Electives!S30="E","E"," ")</f>
        <v> </v>
      </c>
      <c r="M21" s="47" t="str">
        <f>Electives!B122</f>
        <v>c.</v>
      </c>
      <c r="N21" s="47" t="str">
        <f>Electives!C122</f>
        <v>Wrap and tie a package</v>
      </c>
      <c r="O21" s="41" t="str">
        <f>IF(Electives!S122="E","E"," ")</f>
        <v> </v>
      </c>
    </row>
    <row r="22" spans="1:15" ht="12.75">
      <c r="A22" s="53" t="s">
        <v>262</v>
      </c>
      <c r="B22" s="64" t="str">
        <f>Achievements!S114</f>
        <v> </v>
      </c>
      <c r="D22" s="227"/>
      <c r="E22" s="41" t="str">
        <f>Achievements!$B25</f>
        <v>f.</v>
      </c>
      <c r="F22" s="9" t="str">
        <f>Achievements!$C25</f>
        <v>Outdoor flag ceremony</v>
      </c>
      <c r="G22" s="42" t="str">
        <f>IF(Achievements!S25="A","A"," ")</f>
        <v> </v>
      </c>
      <c r="I22" s="47" t="str">
        <f>Electives!B31</f>
        <v>b.</v>
      </c>
      <c r="J22" s="47" t="str">
        <f>Electives!C31</f>
        <v>Play marble sharpshooter</v>
      </c>
      <c r="K22" s="41" t="str">
        <f>IF(Electives!S31="E","E"," ")</f>
        <v> </v>
      </c>
      <c r="M22" s="47" t="str">
        <f>Electives!B123</f>
        <v>d.</v>
      </c>
      <c r="N22" s="47" t="str">
        <f>Electives!C123</f>
        <v>Tie a stack of newspapers</v>
      </c>
      <c r="O22" s="41" t="str">
        <f>IF(Electives!S123="E","E"," ")</f>
        <v> </v>
      </c>
    </row>
    <row r="23" spans="1:15" ht="12.75">
      <c r="A23" s="54" t="s">
        <v>330</v>
      </c>
      <c r="B23" s="63" t="str">
        <f>IF(Electives!S8&gt;0,Electives!S8," ")</f>
        <v> </v>
      </c>
      <c r="D23" s="227"/>
      <c r="E23" s="41" t="str">
        <f>Achievements!$B26</f>
        <v>g.</v>
      </c>
      <c r="F23" s="9" t="str">
        <f>Achievements!$C26</f>
        <v>Fold US Flag</v>
      </c>
      <c r="G23" s="42" t="str">
        <f>IF(Achievements!S26="A","A"," ")</f>
        <v> </v>
      </c>
      <c r="I23" s="47" t="str">
        <f>Electives!B32</f>
        <v>c.</v>
      </c>
      <c r="J23" s="47" t="str">
        <f>Electives!C32</f>
        <v>Play ring toss</v>
      </c>
      <c r="K23" s="41" t="str">
        <f>IF(Electives!S32="E","E"," ")</f>
        <v> </v>
      </c>
      <c r="M23" s="47" t="str">
        <f>Electives!B124</f>
        <v>e.</v>
      </c>
      <c r="N23" s="47" t="str">
        <f>Electives!C124</f>
        <v>Tie two cords with overhand</v>
      </c>
      <c r="O23" s="41" t="str">
        <f>IF(Electives!S124="E","E"," ")</f>
        <v> </v>
      </c>
    </row>
    <row r="24" spans="4:15" ht="12.75">
      <c r="D24" s="44" t="str">
        <f>Achievements!$B28</f>
        <v>3. Keep Your Body Healthy</v>
      </c>
      <c r="E24" s="44"/>
      <c r="F24" s="44"/>
      <c r="G24" s="44"/>
      <c r="I24" s="47" t="str">
        <f>Electives!B33</f>
        <v>d.</v>
      </c>
      <c r="J24" s="47" t="str">
        <f>Electives!C33</f>
        <v>Play beanbag toss</v>
      </c>
      <c r="K24" s="41" t="str">
        <f>IF(Electives!S33="E","E"," ")</f>
        <v> </v>
      </c>
      <c r="M24" s="47" t="str">
        <f>Electives!B125</f>
        <v>f.</v>
      </c>
      <c r="N24" s="47" t="str">
        <f>Electives!C125</f>
        <v>Tie a necktie</v>
      </c>
      <c r="O24" s="41" t="str">
        <f>IF(Electives!S125="E","E"," ")</f>
        <v> </v>
      </c>
    </row>
    <row r="25" spans="4:15" ht="12.75" customHeight="1">
      <c r="D25" s="224" t="s">
        <v>316</v>
      </c>
      <c r="E25" s="41" t="str">
        <f>Achievements!$B29</f>
        <v>a.</v>
      </c>
      <c r="F25" s="9" t="str">
        <f>Achievements!$C29</f>
        <v>Track health habits</v>
      </c>
      <c r="G25" s="42" t="str">
        <f>IF(Achievements!S29="A","A"," ")</f>
        <v> </v>
      </c>
      <c r="I25" s="47" t="str">
        <f>Electives!B34</f>
        <v>e.</v>
      </c>
      <c r="J25" s="47" t="str">
        <f>Electives!C34</f>
        <v>Play a game of marbles</v>
      </c>
      <c r="K25" s="41" t="str">
        <f>IF(Electives!S34="E","E"," ")</f>
        <v> </v>
      </c>
      <c r="M25" s="47" t="str">
        <f>Electives!B126</f>
        <v>g.</v>
      </c>
      <c r="N25" s="47" t="str">
        <f>Electives!C126</f>
        <v>Wrap ends of a rope with tape</v>
      </c>
      <c r="O25" s="41" t="str">
        <f>IF(Electives!S126="E","E"," ")</f>
        <v> </v>
      </c>
    </row>
    <row r="26" spans="1:15" ht="12.75" customHeight="1">
      <c r="A26" s="57" t="s">
        <v>321</v>
      </c>
      <c r="B26" s="4"/>
      <c r="D26" s="225"/>
      <c r="E26" s="41" t="str">
        <f>Achievements!$B30</f>
        <v>b.</v>
      </c>
      <c r="F26" s="9" t="str">
        <f>Achievements!$C30</f>
        <v>Stop spread of colds</v>
      </c>
      <c r="G26" s="42" t="str">
        <f>IF(Achievements!S30="A","A"," ")</f>
        <v> </v>
      </c>
      <c r="I26" s="47" t="str">
        <f>Electives!B35</f>
        <v>f.</v>
      </c>
      <c r="J26" s="47" t="str">
        <f>Electives!C35</f>
        <v>Play large group game</v>
      </c>
      <c r="K26" s="41" t="str">
        <f>IF(Electives!S35="E","E"," ")</f>
        <v> </v>
      </c>
      <c r="M26" s="11" t="str">
        <f>Electives!B128</f>
        <v>18. Outdoor Adventure</v>
      </c>
      <c r="N26" s="11"/>
      <c r="O26" s="11"/>
    </row>
    <row r="27" spans="1:15" ht="12.75">
      <c r="A27" s="55" t="str">
        <f>Electives!B9</f>
        <v>1. It's a Secret</v>
      </c>
      <c r="B27" s="41" t="str">
        <f>IF(Electives!S14&gt;0,Electives!S14," ")</f>
        <v> </v>
      </c>
      <c r="D27" s="226"/>
      <c r="E27" s="41" t="str">
        <f>Achievements!$B31</f>
        <v>c.</v>
      </c>
      <c r="F27" s="9" t="str">
        <f>Achievements!$C31</f>
        <v>Cut on your finger</v>
      </c>
      <c r="G27" s="42" t="str">
        <f>IF(Achievements!S31="A","A"," ")</f>
        <v> </v>
      </c>
      <c r="I27" s="2" t="str">
        <f>Electives!B37</f>
        <v>5. Spare Time Fun</v>
      </c>
      <c r="J27" s="39"/>
      <c r="M27" s="47" t="str">
        <f>Electives!B129</f>
        <v>a.</v>
      </c>
      <c r="N27" s="47" t="str">
        <f>Electives!C129</f>
        <v>Plan &amp; hold family or den picnic</v>
      </c>
      <c r="O27" s="41" t="str">
        <f>IF(Electives!S129="E","E"," ")</f>
        <v> </v>
      </c>
    </row>
    <row r="28" spans="1:15" ht="12.75">
      <c r="A28" s="8" t="str">
        <f>Electives!B15</f>
        <v>2. Be an Actor</v>
      </c>
      <c r="B28" s="41" t="str">
        <f>IF(Electives!S21&gt;0,Electives!S21," ")</f>
        <v> </v>
      </c>
      <c r="D28" s="44" t="str">
        <f>Achievements!$B33</f>
        <v>4. Know Your Home and Community</v>
      </c>
      <c r="E28" s="44"/>
      <c r="F28" s="44"/>
      <c r="G28" s="44"/>
      <c r="I28" s="47" t="str">
        <f>Electives!B38</f>
        <v>a.</v>
      </c>
      <c r="J28" s="47" t="str">
        <f>Electives!C38</f>
        <v>Kite flying safety rules</v>
      </c>
      <c r="K28" s="41" t="str">
        <f>IF(Electives!S38="E","E"," ")</f>
        <v> </v>
      </c>
      <c r="M28" s="47" t="str">
        <f>Electives!B130</f>
        <v>b.</v>
      </c>
      <c r="N28" s="47" t="str">
        <f>Electives!C130</f>
        <v>Plan &amp; run family or den outing</v>
      </c>
      <c r="O28" s="41" t="str">
        <f>IF(Electives!S130="E","E"," ")</f>
        <v> </v>
      </c>
    </row>
    <row r="29" spans="1:15" ht="12.75" customHeight="1">
      <c r="A29" s="8" t="str">
        <f>Electives!B22</f>
        <v>3. Make it Yourself</v>
      </c>
      <c r="B29" s="65" t="str">
        <f>IF(Electives!S28&gt;0,Electives!S28," ")</f>
        <v> </v>
      </c>
      <c r="D29" s="224" t="s">
        <v>316</v>
      </c>
      <c r="E29" s="42" t="str">
        <f>Achievements!$B34</f>
        <v>a.</v>
      </c>
      <c r="F29" s="43" t="str">
        <f>Achievements!$C34</f>
        <v>Emergency Numbers</v>
      </c>
      <c r="G29" s="42" t="str">
        <f>IF(Achievements!S34="A","A"," ")</f>
        <v> </v>
      </c>
      <c r="I29" s="47" t="str">
        <f>Electives!B39</f>
        <v>b.</v>
      </c>
      <c r="J29" s="47" t="str">
        <f>Electives!C39</f>
        <v>Make &amp; fly a paper bag kite</v>
      </c>
      <c r="K29" s="41" t="str">
        <f>IF(Electives!S39="E","E"," ")</f>
        <v> </v>
      </c>
      <c r="M29" s="47" t="str">
        <f>Electives!B131</f>
        <v>c.</v>
      </c>
      <c r="N29" s="47" t="str">
        <f>Electives!C131</f>
        <v>Play &amp; lay a treasure hunt</v>
      </c>
      <c r="O29" s="41" t="str">
        <f>IF(Electives!S131="E","E"," ")</f>
        <v> </v>
      </c>
    </row>
    <row r="30" spans="1:15" ht="12.75" customHeight="1">
      <c r="A30" s="8" t="str">
        <f>Electives!B29</f>
        <v>4. Play a Game</v>
      </c>
      <c r="B30" s="41" t="str">
        <f>IF(Electives!S36&gt;0,Electives!S36," ")</f>
        <v> </v>
      </c>
      <c r="D30" s="225"/>
      <c r="E30" s="41" t="str">
        <f>Achievements!$B35</f>
        <v>b.</v>
      </c>
      <c r="F30" s="9" t="str">
        <f>Achievements!$C35</f>
        <v>Stranger at door</v>
      </c>
      <c r="G30" s="42" t="str">
        <f>IF(Achievements!S35="A","A"," ")</f>
        <v> </v>
      </c>
      <c r="I30" s="47" t="str">
        <f>Electives!B40</f>
        <v>c.</v>
      </c>
      <c r="J30" s="47" t="str">
        <f>Electives!C40</f>
        <v>Make &amp; fly a two-stick kite</v>
      </c>
      <c r="K30" s="41" t="str">
        <f>IF(Electives!S40="E","E"," ")</f>
        <v> </v>
      </c>
      <c r="M30" s="47" t="str">
        <f>Electives!B132</f>
        <v>d.</v>
      </c>
      <c r="N30" s="47" t="str">
        <f>Electives!C132</f>
        <v>Plan &amp; lay out obstacle race</v>
      </c>
      <c r="O30" s="41" t="str">
        <f>IF(Electives!S132="E","E"," ")</f>
        <v> </v>
      </c>
    </row>
    <row r="31" spans="1:15" ht="12.75">
      <c r="A31" s="8" t="str">
        <f>Electives!B37</f>
        <v>5. Spare Time Fun</v>
      </c>
      <c r="B31" s="41" t="str">
        <f>IF(Electives!S47&gt;0,Electives!S47," ")</f>
        <v> </v>
      </c>
      <c r="D31" s="225"/>
      <c r="E31" s="41" t="str">
        <f>Achievements!$B36</f>
        <v>c.</v>
      </c>
      <c r="F31" s="9" t="str">
        <f>Achievements!$C36</f>
        <v>Phone etiquette</v>
      </c>
      <c r="G31" s="42" t="str">
        <f>IF(Achievements!S36="A","A"," ")</f>
        <v> </v>
      </c>
      <c r="I31" s="47" t="str">
        <f>Electives!B41</f>
        <v>d.</v>
      </c>
      <c r="J31" s="47" t="str">
        <f>Electives!C41</f>
        <v>Make &amp; fly a three-stick kite</v>
      </c>
      <c r="K31" s="41" t="str">
        <f>IF(Electives!S41="E","E"," ")</f>
        <v> </v>
      </c>
      <c r="M31" s="47" t="str">
        <f>Electives!B133</f>
        <v>e.</v>
      </c>
      <c r="N31" s="47" t="str">
        <f>Electives!C133</f>
        <v>Plan &amp; lay out adventure trail</v>
      </c>
      <c r="O31" s="41" t="str">
        <f>IF(Electives!S133="E","E"," ")</f>
        <v> </v>
      </c>
    </row>
    <row r="32" spans="1:15" ht="12.75">
      <c r="A32" s="8" t="str">
        <f>Electives!B48</f>
        <v>6. Books, Books, Books</v>
      </c>
      <c r="B32" s="41" t="str">
        <f>IF(Electives!S52&gt;0,Electives!S52," ")</f>
        <v> </v>
      </c>
      <c r="D32" s="225"/>
      <c r="E32" s="41" t="str">
        <f>Achievements!$B37</f>
        <v>d.</v>
      </c>
      <c r="F32" s="9" t="str">
        <f>Achievements!$C37</f>
        <v>Leaving home rules</v>
      </c>
      <c r="G32" s="42" t="str">
        <f>IF(Achievements!S37="A","A"," ")</f>
        <v> </v>
      </c>
      <c r="I32" s="47" t="str">
        <f>Electives!B42</f>
        <v>e.</v>
      </c>
      <c r="J32" s="47" t="str">
        <f>Electives!C42</f>
        <v>Make and use a kite reel</v>
      </c>
      <c r="K32" s="41" t="str">
        <f>IF(Electives!S42="E","E"," ")</f>
        <v> </v>
      </c>
      <c r="M32" s="47" t="str">
        <f>Electives!B134</f>
        <v>f.</v>
      </c>
      <c r="N32" s="47" t="str">
        <f>Electives!C134</f>
        <v>Two summertime pack events</v>
      </c>
      <c r="O32" s="41" t="str">
        <f>IF(Electives!S134="E","E"," ")</f>
        <v> </v>
      </c>
    </row>
    <row r="33" spans="1:15" ht="12.75">
      <c r="A33" s="8" t="str">
        <f>Electives!B53</f>
        <v>7. Foot Power</v>
      </c>
      <c r="B33" s="41" t="str">
        <f>IF(Electives!S57&gt;0,Electives!S57," ")</f>
        <v> </v>
      </c>
      <c r="D33" s="225"/>
      <c r="E33" s="41" t="str">
        <f>Achievements!$B38</f>
        <v>e.</v>
      </c>
      <c r="F33" s="9" t="str">
        <f>Achievements!$C38</f>
        <v>Household jobs and resp.</v>
      </c>
      <c r="G33" s="42" t="str">
        <f>IF(Achievements!S38="A","A"," ")</f>
        <v> </v>
      </c>
      <c r="I33" s="47" t="str">
        <f>Electives!B43</f>
        <v>f.</v>
      </c>
      <c r="J33" s="47" t="str">
        <f>Electives!C43</f>
        <v>Make rubber-band boat</v>
      </c>
      <c r="K33" s="41" t="str">
        <f>IF(Electives!S43="E","E"," ")</f>
        <v> </v>
      </c>
      <c r="M33" s="47" t="str">
        <f>Electives!B135</f>
        <v>g.</v>
      </c>
      <c r="N33" s="47" t="str">
        <f>Electives!C135</f>
        <v>Point out poisonous plants</v>
      </c>
      <c r="O33" s="41" t="str">
        <f>IF(Electives!S135="E","E"," ")</f>
        <v> </v>
      </c>
    </row>
    <row r="34" spans="1:15" ht="12.75">
      <c r="A34" s="8" t="str">
        <f>Electives!B58</f>
        <v>8. Machine Power</v>
      </c>
      <c r="B34" s="41" t="str">
        <f>IF(Electives!S63&gt;0,Electives!S63," ")</f>
        <v> </v>
      </c>
      <c r="D34" s="226"/>
      <c r="E34" s="41" t="str">
        <f>Achievements!$B39</f>
        <v>f.</v>
      </c>
      <c r="F34" s="9" t="str">
        <f>Achievements!$C39</f>
        <v>Visit important place</v>
      </c>
      <c r="G34" s="42" t="str">
        <f>IF(Achievements!S39="A","A"," ")</f>
        <v> </v>
      </c>
      <c r="I34" s="47" t="str">
        <f>Electives!B44</f>
        <v>g.</v>
      </c>
      <c r="J34" s="47" t="str">
        <f>Electives!C44</f>
        <v>Make boat, plane, train, etc.</v>
      </c>
      <c r="K34" s="41" t="str">
        <f>IF(Electives!S44="E","E"," ")</f>
        <v> </v>
      </c>
      <c r="M34" s="11" t="str">
        <f>Electives!B137</f>
        <v>19. Fishing</v>
      </c>
      <c r="N34" s="11"/>
      <c r="O34" s="11"/>
    </row>
    <row r="35" spans="1:15" ht="12.75">
      <c r="A35" s="8" t="str">
        <f>Electives!B64</f>
        <v>9. Let's Have a Party</v>
      </c>
      <c r="B35" s="41" t="str">
        <f>IF(Electives!S68&gt;0,Electives!S68," ")</f>
        <v> </v>
      </c>
      <c r="D35" s="38" t="str">
        <f>Achievements!$B41</f>
        <v>5. Tools for Fixing and Building </v>
      </c>
      <c r="E35" s="38"/>
      <c r="F35" s="38"/>
      <c r="G35" s="38"/>
      <c r="I35" s="47" t="str">
        <f>Electives!B45</f>
        <v>h.</v>
      </c>
      <c r="J35" s="47" t="str">
        <f>Electives!C45</f>
        <v>Make boat, plane, train, etc.</v>
      </c>
      <c r="K35" s="41" t="str">
        <f>IF(Electives!S45="E","E"," ")</f>
        <v> </v>
      </c>
      <c r="M35" s="47" t="str">
        <f>Electives!B138</f>
        <v>a.</v>
      </c>
      <c r="N35" s="47" t="str">
        <f>Electives!C138</f>
        <v>Identify 5 fish</v>
      </c>
      <c r="O35" s="41" t="str">
        <f>IF(Electives!S138="E","E"," ")</f>
        <v> </v>
      </c>
    </row>
    <row r="36" spans="1:15" ht="12.75" customHeight="1">
      <c r="A36" s="8" t="str">
        <f>Electives!B69</f>
        <v>10 American Indian Lore</v>
      </c>
      <c r="B36" s="41" t="str">
        <f>IF(Electives!S76&gt;0,Electives!S76," ")</f>
        <v> </v>
      </c>
      <c r="D36" s="224" t="s">
        <v>316</v>
      </c>
      <c r="E36" s="41" t="str">
        <f>Achievements!$B42</f>
        <v>a.</v>
      </c>
      <c r="F36" s="9" t="str">
        <f>Achievements!$C42</f>
        <v>Name seven tools</v>
      </c>
      <c r="G36" s="41" t="str">
        <f>IF(Achievements!S42="A","A"," ")</f>
        <v> </v>
      </c>
      <c r="I36" s="47" t="str">
        <f>Electives!B46</f>
        <v>i.</v>
      </c>
      <c r="J36" s="47" t="str">
        <f>Electives!C46</f>
        <v>Make boat, plane, train, etc.</v>
      </c>
      <c r="K36" s="41" t="str">
        <f>IF(Electives!S46="E","E"," ")</f>
        <v> </v>
      </c>
      <c r="M36" s="47" t="str">
        <f>Electives!B139</f>
        <v>b.</v>
      </c>
      <c r="N36" s="47" t="str">
        <f>Electives!C139</f>
        <v>Rig a pole with line and hook</v>
      </c>
      <c r="O36" s="41" t="str">
        <f>IF(Electives!S139="E","E"," ")</f>
        <v> </v>
      </c>
    </row>
    <row r="37" spans="1:15" ht="12.75" customHeight="1">
      <c r="A37" s="8" t="str">
        <f>Electives!B77</f>
        <v>11. Sing-Along</v>
      </c>
      <c r="B37" s="41" t="str">
        <f>IF(Electives!S84&gt;0,Electives!S84," ")</f>
        <v> </v>
      </c>
      <c r="D37" s="225"/>
      <c r="E37" s="41" t="str">
        <f>Achievements!$B43</f>
        <v>b.</v>
      </c>
      <c r="F37" s="9" t="str">
        <f>Achievements!$C43</f>
        <v>Use plyers</v>
      </c>
      <c r="G37" s="41" t="str">
        <f>IF(Achievements!S43="A","A"," ")</f>
        <v> </v>
      </c>
      <c r="I37" s="2" t="str">
        <f>Electives!B48</f>
        <v>6. Books, Books, Books</v>
      </c>
      <c r="J37" s="39"/>
      <c r="M37" s="47" t="str">
        <f>Electives!B140</f>
        <v>c.</v>
      </c>
      <c r="N37" s="47" t="str">
        <f>Electives!C140</f>
        <v>Bait your hook &amp; fish</v>
      </c>
      <c r="O37" s="41" t="str">
        <f>IF(Electives!S140="E","E"," ")</f>
        <v> </v>
      </c>
    </row>
    <row r="38" spans="1:15" ht="12.75">
      <c r="A38" s="8" t="str">
        <f>Electives!B85</f>
        <v>12. Be an Artist</v>
      </c>
      <c r="B38" s="41" t="str">
        <f>IF(Electives!S92&gt;0,Electives!S92," ")</f>
        <v> </v>
      </c>
      <c r="D38" s="225"/>
      <c r="E38" s="41" t="str">
        <f>Achievements!$B44</f>
        <v>c.</v>
      </c>
      <c r="F38" s="9" t="str">
        <f>Achievements!$C44</f>
        <v>Screws and screwdrivers</v>
      </c>
      <c r="G38" s="41" t="str">
        <f>IF(Achievements!S44="A","A"," ")</f>
        <v> </v>
      </c>
      <c r="I38" s="47" t="str">
        <f>Electives!B49</f>
        <v>a.</v>
      </c>
      <c r="J38" s="47" t="str">
        <f>Electives!C49</f>
        <v>Visit library. Get library card</v>
      </c>
      <c r="K38" s="41" t="str">
        <f>IF(Electives!S49="E","E"," ")</f>
        <v> </v>
      </c>
      <c r="M38" s="47" t="str">
        <f>Electives!B141</f>
        <v>d.</v>
      </c>
      <c r="N38" s="47" t="str">
        <f>Electives!C141</f>
        <v>Know rules of safe fishing</v>
      </c>
      <c r="O38" s="41" t="str">
        <f>IF(Electives!S141="E","E"," ")</f>
        <v> </v>
      </c>
    </row>
    <row r="39" spans="1:15" ht="12.75">
      <c r="A39" s="8" t="str">
        <f>Electives!B93</f>
        <v>13. Birds</v>
      </c>
      <c r="B39" s="41" t="str">
        <f>IF(Electives!S100&gt;0,Electives!S100," ")</f>
        <v> </v>
      </c>
      <c r="D39" s="225"/>
      <c r="E39" s="41" t="str">
        <f>Achievements!$B45</f>
        <v>d.</v>
      </c>
      <c r="F39" s="9" t="str">
        <f>Achievements!$C45</f>
        <v>Use a hammer</v>
      </c>
      <c r="G39" s="41" t="str">
        <f>IF(Achievements!S45="A","A"," ")</f>
        <v> </v>
      </c>
      <c r="I39" s="47" t="str">
        <f>Electives!B50</f>
        <v>b.</v>
      </c>
      <c r="J39" s="47" t="str">
        <f>Electives!C50</f>
        <v>Choose a book and read it</v>
      </c>
      <c r="K39" s="41" t="str">
        <f>IF(Electives!S50="E","E"," ")</f>
        <v> </v>
      </c>
      <c r="M39" s="47" t="str">
        <f>Electives!B142</f>
        <v>e.</v>
      </c>
      <c r="N39" s="47" t="str">
        <f>Electives!C142</f>
        <v>Tell about fishing laws in area</v>
      </c>
      <c r="O39" s="41" t="str">
        <f>IF(Electives!S142="E","E"," ")</f>
        <v> </v>
      </c>
    </row>
    <row r="40" spans="1:15" ht="12.75">
      <c r="A40" s="8" t="str">
        <f>Electives!B101</f>
        <v>14. Pets</v>
      </c>
      <c r="B40" s="41" t="str">
        <f>IF(Electives!S106&gt;0,Electives!S106," ")</f>
        <v> </v>
      </c>
      <c r="D40" s="226"/>
      <c r="E40" s="41" t="str">
        <f>Achievements!$B46</f>
        <v>e.</v>
      </c>
      <c r="F40" s="9" t="str">
        <f>Achievements!$C46</f>
        <v>Make something useful</v>
      </c>
      <c r="G40" s="41" t="str">
        <f>IF(Achievements!S46="A","A"," ")</f>
        <v> </v>
      </c>
      <c r="I40" s="47" t="str">
        <f>Electives!B51</f>
        <v>c.</v>
      </c>
      <c r="J40" s="47" t="str">
        <f>Electives!C51</f>
        <v>Make a book cover for a book</v>
      </c>
      <c r="K40" s="41" t="str">
        <f>IF(Electives!S51="E","E"," ")</f>
        <v> </v>
      </c>
      <c r="M40" s="47" t="str">
        <f>Electives!B143</f>
        <v>f.</v>
      </c>
      <c r="N40" s="47" t="str">
        <f>Electives!C143</f>
        <v>Show how to use a rod &amp; reel</v>
      </c>
      <c r="O40" s="41" t="str">
        <f>IF(Electives!S143="E","E"," ")</f>
        <v> </v>
      </c>
    </row>
    <row r="41" spans="1:15" ht="12.75">
      <c r="A41" s="8" t="str">
        <f>Electives!B107</f>
        <v>15. Grow Something</v>
      </c>
      <c r="B41" s="41" t="str">
        <f>IF(Electives!S113&gt;0,Electives!S113," ")</f>
        <v> </v>
      </c>
      <c r="D41" s="38" t="str">
        <f>Achievements!$B48</f>
        <v>6. Start a Collection</v>
      </c>
      <c r="E41" s="38"/>
      <c r="F41" s="38"/>
      <c r="G41" s="38"/>
      <c r="I41" s="2" t="str">
        <f>Electives!B53</f>
        <v>7. Foot Power</v>
      </c>
      <c r="J41" s="39"/>
      <c r="M41" s="11" t="str">
        <f>Electives!B145</f>
        <v>20. Sports</v>
      </c>
      <c r="N41" s="11"/>
      <c r="O41" s="11"/>
    </row>
    <row r="42" spans="1:15" ht="12.75" customHeight="1">
      <c r="A42" s="8" t="str">
        <f>Electives!B114</f>
        <v>16. Family Alert</v>
      </c>
      <c r="B42" s="41" t="str">
        <f>IF(Electives!S118&gt;0,Electives!S118," ")</f>
        <v> </v>
      </c>
      <c r="D42" s="224" t="s">
        <v>316</v>
      </c>
      <c r="E42" s="45" t="str">
        <f>Achievements!$B49</f>
        <v>a.</v>
      </c>
      <c r="F42" s="9" t="str">
        <f>Achievements!$C49</f>
        <v>CC Positive Attitude - Know</v>
      </c>
      <c r="G42" s="41" t="str">
        <f>IF(Achievements!S49="A","A"," ")</f>
        <v> </v>
      </c>
      <c r="I42" s="47" t="str">
        <f>Electives!B54</f>
        <v>a.</v>
      </c>
      <c r="J42" s="47" t="str">
        <f>Electives!C54</f>
        <v>Learn to walk on stilts</v>
      </c>
      <c r="K42" s="41" t="str">
        <f>IF(Electives!S54="E","E"," ")</f>
        <v> </v>
      </c>
      <c r="M42" s="47" t="str">
        <f>Electives!B146</f>
        <v>a.</v>
      </c>
      <c r="N42" s="47" t="str">
        <f>Electives!C146</f>
        <v>Play tennis, tab.tennis, or bdm.</v>
      </c>
      <c r="O42" s="41" t="str">
        <f>IF(Electives!S146="E","E"," ")</f>
        <v> </v>
      </c>
    </row>
    <row r="43" spans="1:15" ht="12.75" customHeight="1">
      <c r="A43" s="8" t="str">
        <f>Electives!B119</f>
        <v>17. Tie It Right</v>
      </c>
      <c r="B43" s="41" t="str">
        <f>IF(Electives!S127&gt;0,Electives!S127," ")</f>
        <v> </v>
      </c>
      <c r="D43" s="225"/>
      <c r="E43" s="46"/>
      <c r="F43" s="9" t="str">
        <f>Achievements!$C50</f>
        <v>CC Positive Attitude - Commit</v>
      </c>
      <c r="G43" s="41" t="str">
        <f>IF(Achievements!S50="A","A"," ")</f>
        <v> </v>
      </c>
      <c r="I43" s="47" t="str">
        <f>Electives!B55</f>
        <v>b.</v>
      </c>
      <c r="J43" s="47" t="str">
        <f>Electives!C55</f>
        <v>Make puddle jumpers &amp; walk</v>
      </c>
      <c r="K43" s="41" t="str">
        <f>IF(Electives!S55="E","E"," ")</f>
        <v> </v>
      </c>
      <c r="M43" s="47" t="str">
        <f>Electives!B147</f>
        <v>b.</v>
      </c>
      <c r="N43" s="47" t="str">
        <f>Electives!C147</f>
        <v>Know boating safety rules</v>
      </c>
      <c r="O43" s="41" t="str">
        <f>IF(Electives!S147="E","E"," ")</f>
        <v> </v>
      </c>
    </row>
    <row r="44" spans="1:15" ht="12.75">
      <c r="A44" s="8" t="str">
        <f>Electives!B128</f>
        <v>18. Outdoor Adventure</v>
      </c>
      <c r="B44" s="41" t="str">
        <f>IF(Electives!S136&gt;0,Electives!S136," ")</f>
        <v> </v>
      </c>
      <c r="D44" s="225"/>
      <c r="E44" s="42"/>
      <c r="F44" s="9" t="str">
        <f>Achievements!$C51</f>
        <v>CC Positive Attitude - Practice</v>
      </c>
      <c r="G44" s="41" t="str">
        <f>IF(Achievements!S51="A","A"," ")</f>
        <v> </v>
      </c>
      <c r="I44" s="47" t="str">
        <f>Electives!B56</f>
        <v>c.</v>
      </c>
      <c r="J44" s="47" t="str">
        <f>Electives!C56</f>
        <v>Make foot racers and use</v>
      </c>
      <c r="K44" s="41" t="str">
        <f>IF(Electives!S56="E","E"," ")</f>
        <v> </v>
      </c>
      <c r="M44" s="47" t="str">
        <f>Electives!B148</f>
        <v>c.</v>
      </c>
      <c r="N44" s="47" t="str">
        <f>Electives!C148</f>
        <v>Earn Archery belt loop</v>
      </c>
      <c r="O44" s="41" t="str">
        <f>IF(Electives!S148="E","E"," ")</f>
        <v> </v>
      </c>
    </row>
    <row r="45" spans="1:15" ht="12.75">
      <c r="A45" s="8" t="str">
        <f>Electives!B137</f>
        <v>19. Fishing</v>
      </c>
      <c r="B45" s="41" t="str">
        <f>IF(Electives!S144&gt;0,Electives!S144," ")</f>
        <v> </v>
      </c>
      <c r="D45" s="225"/>
      <c r="E45" s="41" t="str">
        <f>Achievements!$B52</f>
        <v>b.</v>
      </c>
      <c r="F45" s="9" t="str">
        <f>Achievements!$C52</f>
        <v>Collect ten things</v>
      </c>
      <c r="G45" s="41" t="str">
        <f>IF(Achievements!S52="A","A"," ")</f>
        <v> </v>
      </c>
      <c r="I45" s="2" t="str">
        <f>Electives!B58</f>
        <v>8. Machine Power</v>
      </c>
      <c r="J45" s="39"/>
      <c r="M45" s="47" t="str">
        <f>Electives!B149</f>
        <v>d.</v>
      </c>
      <c r="N45" s="47" t="str">
        <f>Electives!C149</f>
        <v>Safety and courtesy for skiing</v>
      </c>
      <c r="O45" s="41" t="str">
        <f>IF(Electives!S149="E","E"," ")</f>
        <v> </v>
      </c>
    </row>
    <row r="46" spans="1:15" ht="12.75">
      <c r="A46" s="8" t="str">
        <f>Electives!B145</f>
        <v>20. Sports</v>
      </c>
      <c r="B46" s="41" t="str">
        <f>IF(Electives!S161&gt;0,Electives!S161," ")</f>
        <v> </v>
      </c>
      <c r="D46" s="226"/>
      <c r="E46" s="41" t="str">
        <f>Achievements!$B53</f>
        <v>c.</v>
      </c>
      <c r="F46" s="9" t="str">
        <f>Achievements!$C53</f>
        <v>Show and explain collection</v>
      </c>
      <c r="G46" s="41" t="str">
        <f>IF(Achievements!S53="A","A"," ")</f>
        <v> </v>
      </c>
      <c r="I46" s="47" t="str">
        <f>Electives!B59</f>
        <v>a.</v>
      </c>
      <c r="J46" s="47" t="str">
        <f>Electives!C59</f>
        <v>Name 10 kinds of trucks</v>
      </c>
      <c r="K46" s="41" t="str">
        <f>IF(Electives!S59="E","E"," ")</f>
        <v> </v>
      </c>
      <c r="M46" s="47" t="str">
        <f>Electives!B150</f>
        <v>e.</v>
      </c>
      <c r="N46" s="47" t="str">
        <f>Electives!C150</f>
        <v>Go ice skating</v>
      </c>
      <c r="O46" s="41" t="str">
        <f>IF(Electives!S150="E","E"," ")</f>
        <v> </v>
      </c>
    </row>
    <row r="47" spans="1:15" ht="12.75">
      <c r="A47" s="8" t="str">
        <f>Electives!B162</f>
        <v>21. Computers</v>
      </c>
      <c r="B47" s="41" t="str">
        <f>IF(Electives!S166&gt;0,Electives!S166," ")</f>
        <v> </v>
      </c>
      <c r="D47" s="38" t="str">
        <f>Achievements!$B55</f>
        <v>7. Your Living World</v>
      </c>
      <c r="E47" s="38"/>
      <c r="F47" s="38"/>
      <c r="G47" s="36"/>
      <c r="I47" s="47" t="str">
        <f>Electives!B60</f>
        <v>b.</v>
      </c>
      <c r="J47" s="47" t="str">
        <f>Electives!C60</f>
        <v>Job using wheel &amp; axle</v>
      </c>
      <c r="K47" s="41" t="str">
        <f>IF(Electives!S60="E","E"," ")</f>
        <v> </v>
      </c>
      <c r="M47" s="47" t="str">
        <f>Electives!B151</f>
        <v>f.</v>
      </c>
      <c r="N47" s="47" t="str">
        <f>Electives!C151</f>
        <v>Go roller skating</v>
      </c>
      <c r="O47" s="41" t="str">
        <f>IF(Electives!S151="E","E"," ")</f>
        <v> </v>
      </c>
    </row>
    <row r="48" spans="1:15" ht="12.75" customHeight="1">
      <c r="A48" s="8" t="str">
        <f>Electives!B167</f>
        <v>22. Say It Right</v>
      </c>
      <c r="B48" s="41" t="str">
        <f>IF(Electives!S173&gt;0,Electives!S173," ")</f>
        <v> </v>
      </c>
      <c r="D48" s="224" t="s">
        <v>316</v>
      </c>
      <c r="E48" s="45" t="str">
        <f>Achievements!$B56</f>
        <v>a.</v>
      </c>
      <c r="F48" s="9" t="str">
        <f>Achievements!$C56</f>
        <v>CC Respect - Know</v>
      </c>
      <c r="G48" s="41" t="str">
        <f>IF(Achievements!S56="A","A"," ")</f>
        <v> </v>
      </c>
      <c r="I48" s="47" t="str">
        <f>Electives!B61</f>
        <v>c.</v>
      </c>
      <c r="J48" s="47" t="str">
        <f>Electives!C61</f>
        <v>Show how to use a pulley</v>
      </c>
      <c r="K48" s="41" t="str">
        <f>IF(Electives!S61="E","E"," ")</f>
        <v> </v>
      </c>
      <c r="M48" s="47" t="str">
        <f>Electives!B152</f>
        <v>g.</v>
      </c>
      <c r="N48" s="47" t="str">
        <f>Electives!C152</f>
        <v>Go bowling</v>
      </c>
      <c r="O48" s="41" t="str">
        <f>IF(Electives!S152="E","E"," ")</f>
        <v> </v>
      </c>
    </row>
    <row r="49" spans="1:15" ht="12.75" customHeight="1">
      <c r="A49" s="56" t="str">
        <f>Electives!B174</f>
        <v>23. Let's Go Camping</v>
      </c>
      <c r="B49" s="41" t="str">
        <f>IF(Electives!S183&gt;0,Electives!S183," ")</f>
        <v> </v>
      </c>
      <c r="D49" s="225"/>
      <c r="E49" s="46"/>
      <c r="F49" s="9" t="str">
        <f>Achievements!$C57</f>
        <v>CC Respect - Commit</v>
      </c>
      <c r="G49" s="41" t="str">
        <f>IF(Achievements!S57="A","A"," ")</f>
        <v> </v>
      </c>
      <c r="I49" s="47" t="str">
        <f>Electives!B62</f>
        <v>d.</v>
      </c>
      <c r="J49" s="47" t="str">
        <f>Electives!C62</f>
        <v>Make and use a windlass</v>
      </c>
      <c r="K49" s="41" t="str">
        <f>IF(Electives!S62="E","E"," ")</f>
        <v> </v>
      </c>
      <c r="M49" s="47" t="str">
        <f>Electives!B153</f>
        <v>h.</v>
      </c>
      <c r="N49" s="47" t="str">
        <f>Electives!C153</f>
        <v>Track sprinter's start</v>
      </c>
      <c r="O49" s="41" t="str">
        <f>IF(Electives!S153="E","E"," ")</f>
        <v> </v>
      </c>
    </row>
    <row r="50" spans="4:15" ht="12.75">
      <c r="D50" s="225"/>
      <c r="E50" s="42"/>
      <c r="F50" s="9" t="str">
        <f>Achievements!$C58</f>
        <v>CC Respect - Practice</v>
      </c>
      <c r="G50" s="41" t="str">
        <f>IF(Achievements!S58="A","A"," ")</f>
        <v> </v>
      </c>
      <c r="I50" s="2" t="str">
        <f>Electives!B64</f>
        <v>9. Let's Have a Party</v>
      </c>
      <c r="J50" s="39"/>
      <c r="M50" s="47" t="str">
        <f>Electives!B154</f>
        <v>i.</v>
      </c>
      <c r="N50" s="47" t="str">
        <f>Electives!C154</f>
        <v>Standing long jump</v>
      </c>
      <c r="O50" s="41" t="str">
        <f>IF(Electives!S154="E","E"," ")</f>
        <v> </v>
      </c>
    </row>
    <row r="51" spans="4:15" ht="12.75">
      <c r="D51" s="225"/>
      <c r="E51" s="41" t="str">
        <f>Achievements!$B59</f>
        <v>b.</v>
      </c>
      <c r="F51" s="9" t="str">
        <f>Achievements!$C59</f>
        <v>Find out about polution</v>
      </c>
      <c r="G51" s="41" t="str">
        <f>IF(Achievements!S59="A","A"," ")</f>
        <v> </v>
      </c>
      <c r="I51" s="47" t="str">
        <f>Electives!B65</f>
        <v>a.</v>
      </c>
      <c r="J51" s="47" t="str">
        <f>Electives!C65</f>
        <v>Help with a home or den party</v>
      </c>
      <c r="K51" s="41" t="str">
        <f>IF(Electives!S65="E","E"," ")</f>
        <v> </v>
      </c>
      <c r="M51" s="47" t="str">
        <f>Electives!B155</f>
        <v>j.</v>
      </c>
      <c r="N51" s="47" t="str">
        <f>Electives!C155</f>
        <v>Play in a flag football game</v>
      </c>
      <c r="O51" s="41" t="str">
        <f>IF(Electives!S155="E","E"," ")</f>
        <v> </v>
      </c>
    </row>
    <row r="52" spans="4:15" ht="12.75">
      <c r="D52" s="225"/>
      <c r="E52" s="41" t="str">
        <f>Achievements!$B60</f>
        <v>c.</v>
      </c>
      <c r="F52" s="9" t="str">
        <f>Achievements!$C60</f>
        <v>Find out about recycling</v>
      </c>
      <c r="G52" s="41" t="str">
        <f>IF(Achievements!S60="A","A"," ")</f>
        <v> </v>
      </c>
      <c r="I52" s="47" t="str">
        <f>Electives!B66</f>
        <v>b.</v>
      </c>
      <c r="J52" s="47" t="str">
        <f>Electives!C66</f>
        <v>Make a gift or toy and give it</v>
      </c>
      <c r="K52" s="41" t="str">
        <f>IF(Electives!S66="E","E"," ")</f>
        <v> </v>
      </c>
      <c r="M52" s="47" t="str">
        <f>Electives!B156</f>
        <v>k.</v>
      </c>
      <c r="N52" s="47" t="str">
        <f>Electives!C156</f>
        <v>Play in a soccer game</v>
      </c>
      <c r="O52" s="41" t="str">
        <f>IF(Electives!S156="E","E"," ")</f>
        <v> </v>
      </c>
    </row>
    <row r="53" spans="4:15" ht="12.75">
      <c r="D53" s="225"/>
      <c r="E53" s="41" t="str">
        <f>Achievements!$B61</f>
        <v>d.</v>
      </c>
      <c r="F53" s="9" t="str">
        <f>Achievements!$C61</f>
        <v>Pick up litter</v>
      </c>
      <c r="G53" s="41" t="str">
        <f>IF(Achievements!S61="A","A"," ")</f>
        <v> </v>
      </c>
      <c r="I53" s="47" t="str">
        <f>Electives!B67</f>
        <v>c.</v>
      </c>
      <c r="J53" s="47" t="str">
        <f>Electives!C67</f>
        <v>Make a gift or toy and give it</v>
      </c>
      <c r="K53" s="41" t="str">
        <f>IF(Electives!S67="E","E"," ")</f>
        <v> </v>
      </c>
      <c r="M53" s="47" t="str">
        <f>Electives!B157</f>
        <v>l.</v>
      </c>
      <c r="N53" s="47" t="str">
        <f>Electives!C157</f>
        <v>Play in a baseball or softball</v>
      </c>
      <c r="O53" s="41" t="str">
        <f>IF(Electives!S157="E","E"," ")</f>
        <v> </v>
      </c>
    </row>
    <row r="54" spans="4:15" ht="12.75">
      <c r="D54" s="225"/>
      <c r="E54" s="41" t="str">
        <f>Achievements!$B62</f>
        <v>e.</v>
      </c>
      <c r="F54" s="9" t="str">
        <f>Achievements!$C62</f>
        <v>Three stories about ecology</v>
      </c>
      <c r="G54" s="41" t="str">
        <f>IF(Achievements!S62="A","A"," ")</f>
        <v> </v>
      </c>
      <c r="I54" s="2" t="str">
        <f>Electives!B69</f>
        <v>10 American Indian Lore</v>
      </c>
      <c r="J54" s="39"/>
      <c r="M54" s="47" t="str">
        <f>Electives!B158</f>
        <v>m.</v>
      </c>
      <c r="N54" s="47" t="str">
        <f>Electives!C158</f>
        <v>Play in a basketball</v>
      </c>
      <c r="O54" s="41" t="str">
        <f>IF(Electives!S158="E","E"," ")</f>
        <v> </v>
      </c>
    </row>
    <row r="55" spans="4:15" ht="12.75">
      <c r="D55" s="226"/>
      <c r="E55" s="41" t="str">
        <f>Achievements!$B63</f>
        <v>f.</v>
      </c>
      <c r="F55" s="9" t="str">
        <f>Achievements!$C63</f>
        <v>Three ways to save energy</v>
      </c>
      <c r="G55" s="41" t="str">
        <f>IF(Achievements!S63="A","A"," ")</f>
        <v> </v>
      </c>
      <c r="I55" s="47" t="str">
        <f>Electives!B70</f>
        <v>a.</v>
      </c>
      <c r="J55" s="47" t="str">
        <f>Electives!C70</f>
        <v>Read about American indians</v>
      </c>
      <c r="K55" s="41" t="str">
        <f>IF(Electives!S70="E","E"," ")</f>
        <v> </v>
      </c>
      <c r="M55" s="47" t="str">
        <f>Electives!B159</f>
        <v>n.</v>
      </c>
      <c r="N55" s="47" t="str">
        <f>Electives!C159</f>
        <v>BB-gun belt loop</v>
      </c>
      <c r="O55" s="41" t="str">
        <f>IF(Electives!S159="E","E"," ")</f>
        <v> </v>
      </c>
    </row>
    <row r="56" spans="4:15" ht="12.75">
      <c r="D56" s="38" t="str">
        <f>Achievements!$B65</f>
        <v>8. Cooking and Eating</v>
      </c>
      <c r="E56" s="38"/>
      <c r="F56" s="38"/>
      <c r="G56" s="36"/>
      <c r="I56" s="47" t="str">
        <f>Electives!B71</f>
        <v>b.</v>
      </c>
      <c r="J56" s="47" t="str">
        <f>Electives!C71</f>
        <v>Make traditional instrument</v>
      </c>
      <c r="K56" s="41" t="str">
        <f>IF(Electives!S71="E","E"," ")</f>
        <v> </v>
      </c>
      <c r="M56" s="47" t="str">
        <f>Electives!B160</f>
        <v>o.</v>
      </c>
      <c r="N56" s="47" t="str">
        <f>Electives!C160</f>
        <v>4 outdoor physical fitness act.</v>
      </c>
      <c r="O56" s="41" t="str">
        <f>IF(Electives!S160="E","E"," ")</f>
        <v> </v>
      </c>
    </row>
    <row r="57" spans="4:15" ht="12.75" customHeight="1">
      <c r="D57" s="224" t="s">
        <v>316</v>
      </c>
      <c r="E57" s="41" t="str">
        <f>Achievements!$B66</f>
        <v>a.</v>
      </c>
      <c r="F57" s="9" t="str">
        <f>Achievements!$C66</f>
        <v>Food guide pyramid</v>
      </c>
      <c r="G57" s="41" t="str">
        <f>IF(Achievements!S66="A","A"," ")</f>
        <v> </v>
      </c>
      <c r="I57" s="47" t="str">
        <f>Electives!B72</f>
        <v>c.</v>
      </c>
      <c r="J57" s="47" t="str">
        <f>Electives!C72</f>
        <v>Make traditional clothing</v>
      </c>
      <c r="K57" s="41" t="str">
        <f>IF(Electives!S72="E","E"," ")</f>
        <v> </v>
      </c>
      <c r="M57" s="11" t="str">
        <f>Electives!B162</f>
        <v>21. Computers</v>
      </c>
      <c r="N57" s="11"/>
      <c r="O57" s="11"/>
    </row>
    <row r="58" spans="4:15" ht="12.75" customHeight="1">
      <c r="D58" s="225"/>
      <c r="E58" s="41" t="str">
        <f>Achievements!$B67</f>
        <v>b.</v>
      </c>
      <c r="F58" s="9" t="str">
        <f>Achievements!$C67</f>
        <v>Plan family meals</v>
      </c>
      <c r="G58" s="41" t="str">
        <f>IF(Achievements!S67="A","A"," ")</f>
        <v> </v>
      </c>
      <c r="I58" s="47" t="str">
        <f>Electives!B73</f>
        <v>d.</v>
      </c>
      <c r="J58" s="47" t="str">
        <f>Electives!C73</f>
        <v>Make traditional item</v>
      </c>
      <c r="K58" s="41" t="str">
        <f>IF(Electives!S73="E","E"," ")</f>
        <v> </v>
      </c>
      <c r="M58" s="47" t="str">
        <f>Electives!B163</f>
        <v>a.</v>
      </c>
      <c r="N58" s="47" t="str">
        <f>Electives!C163</f>
        <v>Business w/computers</v>
      </c>
      <c r="O58" s="41" t="str">
        <f>IF(Electives!S163="E","E"," ")</f>
        <v> </v>
      </c>
    </row>
    <row r="59" spans="4:15" ht="12.75">
      <c r="D59" s="225"/>
      <c r="E59" s="41" t="str">
        <f>Achievements!$B68</f>
        <v>c.</v>
      </c>
      <c r="F59" s="9" t="str">
        <f>Achievements!$C68</f>
        <v>Fix a meal for your family</v>
      </c>
      <c r="G59" s="41" t="str">
        <f>IF(Achievements!S68="A","A"," ")</f>
        <v> </v>
      </c>
      <c r="I59" s="47" t="str">
        <f>Electives!B74</f>
        <v>e.</v>
      </c>
      <c r="J59" s="47" t="str">
        <f>Electives!C74</f>
        <v>Make a trad house model</v>
      </c>
      <c r="K59" s="41" t="str">
        <f>IF(Electives!S74="E","E"," ")</f>
        <v> </v>
      </c>
      <c r="M59" s="47" t="str">
        <f>Electives!B164</f>
        <v>b.</v>
      </c>
      <c r="N59" s="47" t="str">
        <f>Electives!C164</f>
        <v>Explain a computer program</v>
      </c>
      <c r="O59" s="41" t="str">
        <f>IF(Electives!S164="E","E"," ")</f>
        <v> </v>
      </c>
    </row>
    <row r="60" spans="4:15" ht="12.75">
      <c r="D60" s="225"/>
      <c r="E60" s="41" t="str">
        <f>Achievements!$B69</f>
        <v>d.</v>
      </c>
      <c r="F60" s="9" t="str">
        <f>Achievements!$C69</f>
        <v>Fix your own breakfast</v>
      </c>
      <c r="G60" s="41" t="str">
        <f>IF(Achievements!S69="A","A"," ")</f>
        <v> </v>
      </c>
      <c r="I60" s="47" t="str">
        <f>Electives!B75</f>
        <v>f.</v>
      </c>
      <c r="J60" s="47" t="str">
        <f>Electives!C75</f>
        <v>Learn 12 Am. Ind. pict. words</v>
      </c>
      <c r="K60" s="41" t="str">
        <f>IF(Electives!S75="E","E"," ")</f>
        <v> </v>
      </c>
      <c r="M60" s="47" t="str">
        <f>Electives!B165</f>
        <v>c.</v>
      </c>
      <c r="N60" s="47" t="str">
        <f>Electives!C165</f>
        <v>Describe mouse and CD-ROM</v>
      </c>
      <c r="O60" s="41" t="str">
        <f>IF(Electives!S165="E","E"," ")</f>
        <v> </v>
      </c>
    </row>
    <row r="61" spans="4:15" ht="12.75">
      <c r="D61" s="226"/>
      <c r="E61" s="41" t="str">
        <f>Achievements!$B70</f>
        <v>e.</v>
      </c>
      <c r="F61" s="9" t="str">
        <f>Achievements!$C70</f>
        <v>Plan and fix outdoor meal</v>
      </c>
      <c r="G61" s="41" t="str">
        <f>IF(Achievements!S70="A","A"," ")</f>
        <v> </v>
      </c>
      <c r="I61" s="2" t="str">
        <f>Electives!B77</f>
        <v>11. Sing-Along</v>
      </c>
      <c r="J61" s="39"/>
      <c r="M61" s="11" t="str">
        <f>Electives!B167</f>
        <v>22. Say It Right</v>
      </c>
      <c r="N61" s="11"/>
      <c r="O61" s="11"/>
    </row>
    <row r="62" spans="4:15" ht="12.75">
      <c r="D62" s="38" t="str">
        <f>Achievements!$B72</f>
        <v>9. Be Safe at home and On the Street</v>
      </c>
      <c r="E62" s="38"/>
      <c r="F62" s="38"/>
      <c r="G62" s="36"/>
      <c r="I62" s="47" t="str">
        <f>Electives!B78</f>
        <v>a.</v>
      </c>
      <c r="J62" s="47" t="str">
        <f>Electives!C78</f>
        <v>Learn &amp; sing America</v>
      </c>
      <c r="K62" s="41" t="str">
        <f>IF(Electives!S78="E","E"," ")</f>
        <v> </v>
      </c>
      <c r="M62" s="47" t="str">
        <f>Electives!B168</f>
        <v>a.</v>
      </c>
      <c r="N62" s="47" t="str">
        <f>Electives!C168</f>
        <v>Say "hello" in other language</v>
      </c>
      <c r="O62" s="41" t="str">
        <f>IF(Electives!S168="E","E"," ")</f>
        <v> </v>
      </c>
    </row>
    <row r="63" spans="4:15" ht="12.75" customHeight="1">
      <c r="D63" s="224" t="s">
        <v>316</v>
      </c>
      <c r="E63" s="45" t="str">
        <f>Achievements!$B73</f>
        <v>a.</v>
      </c>
      <c r="F63" s="9" t="str">
        <f>Achievements!$C73</f>
        <v>CC Responsibility - Know</v>
      </c>
      <c r="G63" s="41" t="str">
        <f>IF(Achievements!S73="A","A"," ")</f>
        <v> </v>
      </c>
      <c r="I63" s="47" t="str">
        <f>Electives!B79</f>
        <v>b.</v>
      </c>
      <c r="J63" s="47" t="str">
        <f>Electives!C79</f>
        <v>Learn &amp; sing national anthem</v>
      </c>
      <c r="K63" s="41" t="str">
        <f>IF(Electives!S79="E","E"," ")</f>
        <v> </v>
      </c>
      <c r="M63" s="47" t="str">
        <f>Electives!B169</f>
        <v>b.</v>
      </c>
      <c r="N63" s="47" t="str">
        <f>Electives!C169</f>
        <v>Count to 10 in other language</v>
      </c>
      <c r="O63" s="41" t="str">
        <f>IF(Electives!S169="E","E"," ")</f>
        <v> </v>
      </c>
    </row>
    <row r="64" spans="4:15" ht="12.75" customHeight="1">
      <c r="D64" s="225"/>
      <c r="E64" s="46"/>
      <c r="F64" s="9" t="str">
        <f>Achievements!$C74</f>
        <v>CC Responsibility - Commit</v>
      </c>
      <c r="G64" s="41" t="str">
        <f>IF(Achievements!S74="A","A"," ")</f>
        <v> </v>
      </c>
      <c r="I64" s="47" t="str">
        <f>Electives!B80</f>
        <v>c.</v>
      </c>
      <c r="J64" s="47" t="str">
        <f>Electives!C80</f>
        <v>Learn &amp; sing three cub songs</v>
      </c>
      <c r="K64" s="41" t="str">
        <f>IF(Electives!S80="E","E"," ")</f>
        <v> </v>
      </c>
      <c r="M64" s="47" t="str">
        <f>Electives!B170</f>
        <v>c.</v>
      </c>
      <c r="N64" s="47" t="str">
        <f>Electives!C170</f>
        <v>Tell a short story to den or adult</v>
      </c>
      <c r="O64" s="41" t="str">
        <f>IF(Electives!S170="E","E"," ")</f>
        <v> </v>
      </c>
    </row>
    <row r="65" spans="4:15" ht="12.75">
      <c r="D65" s="225"/>
      <c r="E65" s="42"/>
      <c r="F65" s="9" t="str">
        <f>Achievements!$C75</f>
        <v>CC Responsibility - Practice</v>
      </c>
      <c r="G65" s="41" t="str">
        <f>IF(Achievements!S75="A","A"," ")</f>
        <v> </v>
      </c>
      <c r="I65" s="47" t="str">
        <f>Electives!B81</f>
        <v>d.</v>
      </c>
      <c r="J65" s="47" t="str">
        <f>Electives!C81</f>
        <v>Learn &amp; sing thee hymns</v>
      </c>
      <c r="K65" s="41" t="str">
        <f>IF(Electives!S81="E","E"," ")</f>
        <v> </v>
      </c>
      <c r="M65" s="47" t="str">
        <f>Electives!B171</f>
        <v>d.</v>
      </c>
      <c r="N65" s="47" t="str">
        <f>Electives!C171</f>
        <v>Directions to fire or police statn.</v>
      </c>
      <c r="O65" s="41" t="str">
        <f>IF(Electives!S171="E","E"," ")</f>
        <v> </v>
      </c>
    </row>
    <row r="66" spans="4:15" ht="12.75">
      <c r="D66" s="225"/>
      <c r="E66" s="41" t="str">
        <f>Achievements!$B76</f>
        <v>b.</v>
      </c>
      <c r="F66" s="9" t="str">
        <f>Achievements!$C76</f>
        <v>Check for home hazards</v>
      </c>
      <c r="G66" s="41" t="str">
        <f>IF(Achievements!S76="A","A"," ")</f>
        <v> </v>
      </c>
      <c r="I66" s="47" t="str">
        <f>Electives!B82</f>
        <v>e.</v>
      </c>
      <c r="J66" s="47" t="str">
        <f>Electives!C82</f>
        <v>Learn &amp; sing grace</v>
      </c>
      <c r="K66" s="41" t="str">
        <f>IF(Electives!S82="E","E"," ")</f>
        <v> </v>
      </c>
      <c r="M66" s="47" t="str">
        <f>Electives!B172</f>
        <v>e.</v>
      </c>
      <c r="N66" s="47" t="str">
        <f>Electives!C172</f>
        <v>Invite a boy to join Cubs</v>
      </c>
      <c r="O66" s="41" t="str">
        <f>IF(Electives!S172="E","E"," ")</f>
        <v> </v>
      </c>
    </row>
    <row r="67" spans="4:15" ht="12.75">
      <c r="D67" s="225"/>
      <c r="E67" s="41" t="str">
        <f>Achievements!$B77</f>
        <v>c.</v>
      </c>
      <c r="F67" s="9" t="str">
        <f>Achievements!$C77</f>
        <v>Check for home fire dangers</v>
      </c>
      <c r="G67" s="41" t="str">
        <f>IF(Achievements!S77="A","A"," ")</f>
        <v> </v>
      </c>
      <c r="I67" s="47" t="str">
        <f>Electives!B83</f>
        <v>f.</v>
      </c>
      <c r="J67" s="47" t="str">
        <f>Electives!C83</f>
        <v>Sing a song with your den</v>
      </c>
      <c r="K67" s="41" t="str">
        <f>IF(Electives!S83="E","E"," ")</f>
        <v> </v>
      </c>
      <c r="M67" s="11" t="str">
        <f>Electives!B174</f>
        <v>23. Let's Go Camping</v>
      </c>
      <c r="N67" s="11"/>
      <c r="O67" s="11"/>
    </row>
    <row r="68" spans="4:15" ht="12.75">
      <c r="D68" s="225"/>
      <c r="E68" s="41" t="str">
        <f>Achievements!$B78</f>
        <v>d.</v>
      </c>
      <c r="F68" s="9" t="str">
        <f>Achievements!$C78</f>
        <v>Street and road safety</v>
      </c>
      <c r="G68" s="41" t="str">
        <f>IF(Achievements!S78="A","A"," ")</f>
        <v> </v>
      </c>
      <c r="I68" s="2" t="str">
        <f>Electives!B85</f>
        <v>12. Be an Artist</v>
      </c>
      <c r="J68" s="39"/>
      <c r="M68" s="47" t="str">
        <f>Electives!B175</f>
        <v>a.</v>
      </c>
      <c r="N68" s="47" t="str">
        <f>Electives!C175</f>
        <v>Participate in overnight campout</v>
      </c>
      <c r="O68" s="41" t="str">
        <f>IF(Electives!S175="E","E"," ")</f>
        <v> </v>
      </c>
    </row>
    <row r="69" spans="4:15" ht="12.75">
      <c r="D69" s="226"/>
      <c r="E69" s="41" t="str">
        <f>Achievements!$B79</f>
        <v>e.</v>
      </c>
      <c r="F69" s="9" t="str">
        <f>Achievements!$C79</f>
        <v>Know rules of bike safety</v>
      </c>
      <c r="G69" s="41" t="str">
        <f>IF(Achievements!S79="A","A"," ")</f>
        <v> </v>
      </c>
      <c r="I69" s="47" t="str">
        <f>Electives!B86</f>
        <v>a.</v>
      </c>
      <c r="J69" s="47" t="str">
        <f>Electives!C86</f>
        <v>Freehand sketch</v>
      </c>
      <c r="K69" s="41" t="str">
        <f>IF(Electives!S86="E","E"," ")</f>
        <v> </v>
      </c>
      <c r="M69" s="47" t="str">
        <f>Electives!B176</f>
        <v>b.</v>
      </c>
      <c r="N69" s="47" t="str">
        <f>Electives!C176</f>
        <v>Take care of youself in outdoors</v>
      </c>
      <c r="O69" s="41" t="str">
        <f>IF(Electives!S176="E","E"," ")</f>
        <v> </v>
      </c>
    </row>
    <row r="70" spans="4:15" ht="12.75">
      <c r="D70" s="38" t="str">
        <f>Achievements!$B81</f>
        <v>10. Family Fun</v>
      </c>
      <c r="E70" s="38"/>
      <c r="F70" s="38"/>
      <c r="G70" s="36"/>
      <c r="I70" s="47" t="str">
        <f>Electives!B87</f>
        <v>b.</v>
      </c>
      <c r="J70" s="47" t="str">
        <f>Electives!C87</f>
        <v>Thee step cartoon</v>
      </c>
      <c r="K70" s="41" t="str">
        <f>IF(Electives!S87="E","E"," ")</f>
        <v> </v>
      </c>
      <c r="M70" s="47" t="str">
        <f>Electives!B177</f>
        <v>c.</v>
      </c>
      <c r="N70" s="47" t="str">
        <f>Electives!C177</f>
        <v>Tell what to do if you get lost</v>
      </c>
      <c r="O70" s="41" t="str">
        <f>IF(Electives!S177="E","E"," ")</f>
        <v> </v>
      </c>
    </row>
    <row r="71" spans="4:15" ht="12.75" customHeight="1">
      <c r="D71" s="230" t="s">
        <v>318</v>
      </c>
      <c r="E71" s="45" t="str">
        <f>Achievements!$B82</f>
        <v>a.</v>
      </c>
      <c r="F71" s="9" t="str">
        <f>Achievements!$C82</f>
        <v>CC Cooperation - Know</v>
      </c>
      <c r="G71" s="41" t="str">
        <f>IF(Achievements!S82="A","A"," ")</f>
        <v> </v>
      </c>
      <c r="I71" s="47" t="str">
        <f>Electives!B88</f>
        <v>c.</v>
      </c>
      <c r="J71" s="47" t="str">
        <f>Electives!C88</f>
        <v>Mix primary colors</v>
      </c>
      <c r="K71" s="41" t="str">
        <f>IF(Electives!S88="E","E"," ")</f>
        <v> </v>
      </c>
      <c r="M71" s="47" t="str">
        <f>Electives!B178</f>
        <v>d.</v>
      </c>
      <c r="N71" s="47" t="str">
        <f>Electives!C178</f>
        <v>Explain the buddy system</v>
      </c>
      <c r="O71" s="41" t="str">
        <f>IF(Electives!S178="E","E"," ")</f>
        <v> </v>
      </c>
    </row>
    <row r="72" spans="4:15" ht="12.75" customHeight="1">
      <c r="D72" s="231"/>
      <c r="E72" s="46"/>
      <c r="F72" s="9" t="str">
        <f>Achievements!$C83</f>
        <v>CC Cooperation - Commit</v>
      </c>
      <c r="G72" s="41" t="str">
        <f>IF(Achievements!S83="A","A"," ")</f>
        <v> </v>
      </c>
      <c r="I72" s="47" t="str">
        <f>Electives!B89</f>
        <v>d.</v>
      </c>
      <c r="J72" s="47" t="str">
        <f>Electives!C89</f>
        <v>Draw, paint, or color scenery</v>
      </c>
      <c r="K72" s="41" t="str">
        <f>IF(Electives!S89="E","E"," ")</f>
        <v> </v>
      </c>
      <c r="M72" s="47" t="str">
        <f>Electives!B179</f>
        <v>e.</v>
      </c>
      <c r="N72" s="47" t="str">
        <f>Electives!C179</f>
        <v>Attend day camp in your area</v>
      </c>
      <c r="O72" s="41" t="str">
        <f>IF(Electives!S179="E","E"," ")</f>
        <v> </v>
      </c>
    </row>
    <row r="73" spans="4:15" ht="12.75">
      <c r="D73" s="231"/>
      <c r="E73" s="42"/>
      <c r="F73" s="9" t="str">
        <f>Achievements!$C84</f>
        <v>CC Cooperation - Practice</v>
      </c>
      <c r="G73" s="41" t="str">
        <f>IF(Achievements!S84="A","A"," ")</f>
        <v> </v>
      </c>
      <c r="I73" s="47" t="str">
        <f>Electives!B90</f>
        <v>e.</v>
      </c>
      <c r="J73" s="47" t="str">
        <f>Electives!C90</f>
        <v>Make a stencil pattern</v>
      </c>
      <c r="K73" s="41" t="str">
        <f>IF(Electives!S90="E","E"," ")</f>
        <v> </v>
      </c>
      <c r="M73" s="47" t="str">
        <f>Electives!B180</f>
        <v>f.</v>
      </c>
      <c r="N73" s="47" t="str">
        <f>Electives!C180</f>
        <v>Attend resident camp</v>
      </c>
      <c r="O73" s="41" t="str">
        <f>IF(Electives!S180="E","E"," ")</f>
        <v> </v>
      </c>
    </row>
    <row r="74" spans="4:15" ht="12.75">
      <c r="D74" s="231"/>
      <c r="E74" s="41" t="str">
        <f>Achievements!$B85</f>
        <v>b.</v>
      </c>
      <c r="F74" s="9" t="str">
        <f>Achievements!$C85</f>
        <v>Make a game</v>
      </c>
      <c r="G74" s="41" t="str">
        <f>IF(Achievements!S85="A","A",IF(Achievements!S85="E","E"," "))</f>
        <v> </v>
      </c>
      <c r="I74" s="47" t="str">
        <f>Electives!B91</f>
        <v>f.</v>
      </c>
      <c r="J74" s="47" t="str">
        <f>Electives!C91</f>
        <v>Make a Cub Scout proj. poster</v>
      </c>
      <c r="K74" s="41" t="str">
        <f>IF(Electives!S91="E","E"," ")</f>
        <v> </v>
      </c>
      <c r="M74" s="47" t="str">
        <f>Electives!B181</f>
        <v>g.</v>
      </c>
      <c r="N74" s="47" t="str">
        <f>Electives!C181</f>
        <v>Participate w/den at campfire</v>
      </c>
      <c r="O74" s="41" t="str">
        <f>IF(Electives!S181="E","E"," ")</f>
        <v> </v>
      </c>
    </row>
    <row r="75" spans="4:15" ht="12.75">
      <c r="D75" s="231"/>
      <c r="E75" s="41" t="str">
        <f>Achievements!$B86</f>
        <v>c.</v>
      </c>
      <c r="F75" s="9" t="str">
        <f>Achievements!$C86</f>
        <v>Plan a walk</v>
      </c>
      <c r="G75" s="41" t="str">
        <f>IF(Achievements!S86="A","A",IF(Achievements!S86="E","E"," "))</f>
        <v> </v>
      </c>
      <c r="I75" s="2" t="str">
        <f>Electives!B93</f>
        <v>13. Birds</v>
      </c>
      <c r="J75" s="39"/>
      <c r="M75" s="47" t="str">
        <f>Electives!B182</f>
        <v>h.</v>
      </c>
      <c r="N75" s="47" t="str">
        <f>Electives!C182</f>
        <v>Participate in outdoor worship</v>
      </c>
      <c r="O75" s="41" t="str">
        <f>IF(Electives!S182="E","E"," ")</f>
        <v> </v>
      </c>
    </row>
    <row r="76" spans="4:11" ht="12.75">
      <c r="D76" s="231"/>
      <c r="E76" s="41" t="str">
        <f>Achievements!$B87</f>
        <v>d.</v>
      </c>
      <c r="F76" s="9" t="str">
        <f>Achievements!$C87</f>
        <v>Read a book</v>
      </c>
      <c r="G76" s="41" t="str">
        <f>IF(Achievements!S87="A","A",IF(Achievements!S87="E","E"," "))</f>
        <v> </v>
      </c>
      <c r="I76" s="47" t="str">
        <f>Electives!B94</f>
        <v>a.</v>
      </c>
      <c r="J76" s="47" t="str">
        <f>Electives!C94</f>
        <v>List all birds you see for a week</v>
      </c>
      <c r="K76" s="41" t="str">
        <f>IF(Electives!S94="E","E"," ")</f>
        <v> </v>
      </c>
    </row>
    <row r="77" spans="4:11" ht="12.75">
      <c r="D77" s="231"/>
      <c r="E77" s="41" t="str">
        <f>Achievements!$B88</f>
        <v>e.</v>
      </c>
      <c r="F77" s="9" t="str">
        <f>Achievements!$C88</f>
        <v>Watch TV or listent to radio</v>
      </c>
      <c r="G77" s="41" t="str">
        <f>IF(Achievements!S88="A","A",IF(Achievements!S88="E","E"," "))</f>
        <v> </v>
      </c>
      <c r="I77" s="47" t="str">
        <f>Electives!B95</f>
        <v>b.</v>
      </c>
      <c r="J77" s="47" t="str">
        <f>Electives!C95</f>
        <v>Put out nesting materials</v>
      </c>
      <c r="K77" s="41" t="str">
        <f>IF(Electives!S95="E","E"," ")</f>
        <v> </v>
      </c>
    </row>
    <row r="78" spans="4:11" ht="12.75">
      <c r="D78" s="231"/>
      <c r="E78" s="41" t="str">
        <f>Achievements!$B89</f>
        <v>f.</v>
      </c>
      <c r="F78" s="9" t="str">
        <f>Achievements!$C89</f>
        <v>Concert, play, or live program</v>
      </c>
      <c r="G78" s="41" t="str">
        <f>IF(Achievements!S89="A","A",IF(Achievements!S89="E","E"," "))</f>
        <v> </v>
      </c>
      <c r="I78" s="47" t="str">
        <f>Electives!B96</f>
        <v>c.</v>
      </c>
      <c r="J78" s="47" t="str">
        <f>Electives!C96</f>
        <v>Read a book about birds</v>
      </c>
      <c r="K78" s="41" t="str">
        <f>IF(Electives!S96="E","E"," ")</f>
        <v> </v>
      </c>
    </row>
    <row r="79" spans="4:11" ht="12.75">
      <c r="D79" s="232"/>
      <c r="E79" s="41" t="str">
        <f>Achievements!$B90</f>
        <v>g.</v>
      </c>
      <c r="F79" s="9" t="str">
        <f>Achievements!$C90</f>
        <v>Board game night</v>
      </c>
      <c r="G79" s="41" t="str">
        <f>IF(Achievements!S90="A","A",IF(Achievements!S90="E","E"," "))</f>
        <v> </v>
      </c>
      <c r="I79" s="47" t="str">
        <f>Electives!B97</f>
        <v>d.</v>
      </c>
      <c r="J79" s="47" t="str">
        <f>Electives!C97</f>
        <v>Point out 10 diff't birds</v>
      </c>
      <c r="K79" s="41" t="str">
        <f>IF(Electives!S97="E","E"," ")</f>
        <v> </v>
      </c>
    </row>
    <row r="80" spans="4:14" ht="12.75">
      <c r="D80" s="38" t="str">
        <f>Achievements!$B92</f>
        <v>11. Duty to God</v>
      </c>
      <c r="E80" s="38"/>
      <c r="F80" s="38"/>
      <c r="G80" s="36"/>
      <c r="I80" s="47" t="str">
        <f>Electives!B98</f>
        <v>e.</v>
      </c>
      <c r="J80" s="47" t="str">
        <f>Electives!C98</f>
        <v>Feed wild birds</v>
      </c>
      <c r="K80" s="41" t="str">
        <f>IF(Electives!S98="E","E"," ")</f>
        <v> </v>
      </c>
      <c r="M80" s="39"/>
      <c r="N80" s="39"/>
    </row>
    <row r="81" spans="4:14" ht="12.75" customHeight="1">
      <c r="D81" s="224" t="s">
        <v>316</v>
      </c>
      <c r="E81" s="45" t="str">
        <f>Achievements!$B93</f>
        <v>a.</v>
      </c>
      <c r="F81" s="9" t="str">
        <f>Achievements!$C93</f>
        <v>CC Faith - Know</v>
      </c>
      <c r="G81" s="41" t="str">
        <f>IF(Achievements!S93="A","A"," ")</f>
        <v> </v>
      </c>
      <c r="I81" s="47" t="str">
        <f>Electives!B99</f>
        <v>f.</v>
      </c>
      <c r="J81" s="47" t="str">
        <f>Electives!C99</f>
        <v>Put out a birdhouse</v>
      </c>
      <c r="K81" s="41" t="str">
        <f>IF(Electives!S99="E","E"," ")</f>
        <v> </v>
      </c>
      <c r="M81" s="39"/>
      <c r="N81" s="39"/>
    </row>
    <row r="82" spans="4:14" ht="12.75" customHeight="1">
      <c r="D82" s="225"/>
      <c r="E82" s="46"/>
      <c r="F82" s="9" t="str">
        <f>Achievements!$C94</f>
        <v>CC Faith - Commit</v>
      </c>
      <c r="G82" s="41" t="str">
        <f>IF(Achievements!S94="A","A"," ")</f>
        <v> </v>
      </c>
      <c r="M82" s="39"/>
      <c r="N82" s="39"/>
    </row>
    <row r="83" spans="4:7" ht="12.75">
      <c r="D83" s="225"/>
      <c r="E83" s="42"/>
      <c r="F83" s="9" t="str">
        <f>Achievements!$C95</f>
        <v>CC Faith - Practice</v>
      </c>
      <c r="G83" s="41" t="str">
        <f>IF(Achievements!S95="A","A"," ")</f>
        <v> </v>
      </c>
    </row>
    <row r="84" spans="4:7" ht="12.75">
      <c r="D84" s="225"/>
      <c r="E84" s="41" t="str">
        <f>Achievements!$B96</f>
        <v>b.</v>
      </c>
      <c r="F84" s="9" t="str">
        <f>Achievements!$C96</f>
        <v>Duty to god</v>
      </c>
      <c r="G84" s="41" t="str">
        <f>IF(Achievements!S96="A","A"," ")</f>
        <v> </v>
      </c>
    </row>
    <row r="85" spans="4:7" ht="12.75">
      <c r="D85" s="225"/>
      <c r="E85" s="41" t="str">
        <f>Achievements!$B97</f>
        <v>c.</v>
      </c>
      <c r="F85" s="9" t="str">
        <f>Achievements!$C97</f>
        <v>Two ideas - religious blfs.</v>
      </c>
      <c r="G85" s="41" t="str">
        <f>IF(Achievements!S97="A","A"," ")</f>
        <v> </v>
      </c>
    </row>
    <row r="86" spans="4:7" ht="12.75">
      <c r="D86" s="226"/>
      <c r="E86" s="41" t="str">
        <f>Achievements!$B98</f>
        <v>d.</v>
      </c>
      <c r="F86" s="9" t="str">
        <f>Achievements!$C98</f>
        <v>Help you place of worship</v>
      </c>
      <c r="G86" s="41" t="str">
        <f>IF(Achievements!S98="A","A"," ")</f>
        <v> </v>
      </c>
    </row>
    <row r="87" spans="4:7" ht="12.75">
      <c r="D87" s="38" t="str">
        <f>Achievements!$B100</f>
        <v>12. Making Choices   (do 12a plus any four of 12b thru 12k)</v>
      </c>
      <c r="E87" s="38"/>
      <c r="F87" s="38"/>
      <c r="G87" s="36"/>
    </row>
    <row r="88" spans="4:7" ht="12.75" customHeight="1">
      <c r="D88" s="224" t="s">
        <v>319</v>
      </c>
      <c r="E88" s="45" t="str">
        <f>Achievements!$B101</f>
        <v>a.</v>
      </c>
      <c r="F88" s="9" t="str">
        <f>Achievements!$C101</f>
        <v>CC Courage - Know</v>
      </c>
      <c r="G88" s="41" t="str">
        <f>IF(Achievements!S101="A","A"," ")</f>
        <v> </v>
      </c>
    </row>
    <row r="89" spans="4:7" ht="12.75" customHeight="1">
      <c r="D89" s="225"/>
      <c r="E89" s="46"/>
      <c r="F89" s="9" t="str">
        <f>Achievements!$C102</f>
        <v>CC Courage - Commit</v>
      </c>
      <c r="G89" s="41" t="str">
        <f>IF(Achievements!S102="A","A"," ")</f>
        <v> </v>
      </c>
    </row>
    <row r="90" spans="4:7" ht="12.75">
      <c r="D90" s="225"/>
      <c r="E90" s="42"/>
      <c r="F90" s="9" t="str">
        <f>Achievements!$C103</f>
        <v>CC Courage - Practice</v>
      </c>
      <c r="G90" s="41" t="str">
        <f>IF(Achievements!S103="A","A"," ")</f>
        <v> </v>
      </c>
    </row>
    <row r="91" spans="4:7" ht="12.75">
      <c r="D91" s="225"/>
      <c r="E91" s="41" t="str">
        <f>Achievements!$B104</f>
        <v>b.</v>
      </c>
      <c r="F91" s="9" t="str">
        <f>Achievements!$C104</f>
        <v>Older boy with drugs</v>
      </c>
      <c r="G91" s="41" t="str">
        <f>IF(Achievements!S104="A","A",IF(Achievements!S104="E","E"," "))</f>
        <v> </v>
      </c>
    </row>
    <row r="92" spans="4:10" ht="12.75">
      <c r="D92" s="225"/>
      <c r="E92" s="41" t="str">
        <f>Achievements!$B105</f>
        <v>c.</v>
      </c>
      <c r="F92" s="9" t="str">
        <f>Achievements!$C105</f>
        <v>Home alone phone call</v>
      </c>
      <c r="G92" s="41" t="str">
        <f>IF(Achievements!S105="A","A",IF(Achievements!S105="E","E"," "))</f>
        <v> </v>
      </c>
      <c r="I92" s="39"/>
      <c r="J92" s="39"/>
    </row>
    <row r="93" spans="4:7" ht="12.75">
      <c r="D93" s="225"/>
      <c r="E93" s="41" t="str">
        <f>Achievements!$B106</f>
        <v>d.</v>
      </c>
      <c r="F93" s="9" t="str">
        <f>Achievements!$C106</f>
        <v>Kid with braces on legs</v>
      </c>
      <c r="G93" s="41" t="str">
        <f>IF(Achievements!S106="A","A",IF(Achievements!S106="E","E"," "))</f>
        <v> </v>
      </c>
    </row>
    <row r="94" spans="4:7" ht="12.75">
      <c r="D94" s="225"/>
      <c r="E94" s="41" t="str">
        <f>Achievements!$B107</f>
        <v>e.</v>
      </c>
      <c r="F94" s="9" t="str">
        <f>Achievements!$C107</f>
        <v>Stranger in car</v>
      </c>
      <c r="G94" s="41" t="str">
        <f>IF(Achievements!S107="A","A",IF(Achievements!S107="E","E"," "))</f>
        <v> </v>
      </c>
    </row>
    <row r="95" spans="4:7" ht="12.75">
      <c r="D95" s="225"/>
      <c r="E95" s="41" t="str">
        <f>Achievements!$B108</f>
        <v>f.</v>
      </c>
      <c r="F95" s="9" t="str">
        <f>Achievements!$C108</f>
        <v>Bully demands money</v>
      </c>
      <c r="G95" s="41" t="str">
        <f>IF(Achievements!S108="A","A",IF(Achievements!S108="E","E"," "))</f>
        <v> </v>
      </c>
    </row>
    <row r="96" spans="4:7" ht="12.75">
      <c r="D96" s="225"/>
      <c r="E96" s="41" t="str">
        <f>Achievements!$B109</f>
        <v>g.</v>
      </c>
      <c r="F96" s="9" t="str">
        <f>Achievements!$C109</f>
        <v>Meter reader</v>
      </c>
      <c r="G96" s="41" t="str">
        <f>IF(Achievements!S109="A","A",IF(Achievements!S109="E","E"," "))</f>
        <v> </v>
      </c>
    </row>
    <row r="97" spans="4:7" ht="12.75">
      <c r="D97" s="225"/>
      <c r="E97" s="41" t="str">
        <f>Achievements!$B110</f>
        <v>h.</v>
      </c>
      <c r="F97" s="9" t="str">
        <f>Achievements!$C110</f>
        <v>Burglar at neighbor's</v>
      </c>
      <c r="G97" s="41" t="str">
        <f>IF(Achievements!S110="A","A",IF(Achievements!S110="E","E"," "))</f>
        <v> </v>
      </c>
    </row>
    <row r="98" spans="4:7" ht="12.75">
      <c r="D98" s="225"/>
      <c r="E98" s="41" t="str">
        <f>Achievements!$B111</f>
        <v>i.</v>
      </c>
      <c r="F98" s="9" t="str">
        <f>Achievements!$C111</f>
        <v>Guide dog</v>
      </c>
      <c r="G98" s="41" t="str">
        <f>IF(Achievements!S111="A","A",IF(Achievements!S111="E","E"," "))</f>
        <v> </v>
      </c>
    </row>
    <row r="99" spans="4:7" ht="12.75">
      <c r="D99" s="225"/>
      <c r="E99" s="41" t="str">
        <f>Achievements!$B112</f>
        <v>j.</v>
      </c>
      <c r="F99" s="9" t="str">
        <f>Achievements!$C112</f>
        <v>Steal from a store</v>
      </c>
      <c r="G99" s="41" t="str">
        <f>IF(Achievements!S112="A","A",IF(Achievements!S112="E","E"," "))</f>
        <v> </v>
      </c>
    </row>
    <row r="100" spans="4:7" ht="12.75">
      <c r="D100" s="226"/>
      <c r="E100" s="41" t="str">
        <f>Achievements!$B113</f>
        <v>k.</v>
      </c>
      <c r="F100" s="9" t="str">
        <f>Achievements!$C113</f>
        <v>Elderly woman</v>
      </c>
      <c r="G100" s="41" t="str">
        <f>IF(Achievements!S113="A","A",IF(Achievements!S113="E","E"," "))</f>
        <v> </v>
      </c>
    </row>
    <row r="101" spans="5:7" ht="12.75">
      <c r="E101" s="40"/>
      <c r="F101" s="4"/>
      <c r="G101" s="4"/>
    </row>
    <row r="103" spans="5:7" ht="15.75">
      <c r="E103" s="40"/>
      <c r="F103" s="58"/>
      <c r="G103" s="4"/>
    </row>
    <row r="104" spans="5:7" ht="12.75">
      <c r="E104" s="40"/>
      <c r="F104" s="4"/>
      <c r="G104" s="4"/>
    </row>
    <row r="105" spans="5:7" ht="12.75">
      <c r="E105" s="40"/>
      <c r="F105" s="4"/>
      <c r="G105" s="4"/>
    </row>
    <row r="106" spans="5:7" ht="12.75">
      <c r="E106" s="40"/>
      <c r="F106" s="4"/>
      <c r="G106" s="4"/>
    </row>
    <row r="107" spans="5:7" ht="12.75">
      <c r="E107" s="40"/>
      <c r="F107" s="4"/>
      <c r="G107" s="4"/>
    </row>
  </sheetData>
  <sheetProtection password="CA1D" sheet="1" objects="1" scenarios="1"/>
  <mergeCells count="20">
    <mergeCell ref="D71:D79"/>
    <mergeCell ref="D16:G16"/>
    <mergeCell ref="D25:D27"/>
    <mergeCell ref="D29:D34"/>
    <mergeCell ref="D36:D40"/>
    <mergeCell ref="D1:G2"/>
    <mergeCell ref="I1:K2"/>
    <mergeCell ref="M1:O2"/>
    <mergeCell ref="D4:D15"/>
    <mergeCell ref="D3:G3"/>
    <mergeCell ref="D81:D86"/>
    <mergeCell ref="D88:D100"/>
    <mergeCell ref="M14:O14"/>
    <mergeCell ref="M8:O8"/>
    <mergeCell ref="D17:D23"/>
    <mergeCell ref="M18:O18"/>
    <mergeCell ref="D42:D46"/>
    <mergeCell ref="D48:D55"/>
    <mergeCell ref="D57:D61"/>
    <mergeCell ref="D63:D69"/>
  </mergeCells>
  <printOptions/>
  <pageMargins left="0.5" right="0.5" top="0.5" bottom="0.5" header="0.25" footer="0.25"/>
  <pageSetup fitToHeight="1" fitToWidth="1" horizontalDpi="600" verticalDpi="600" orientation="portrait" scale="56" r:id="rId1"/>
  <headerFooter alignWithMargins="0">
    <oddHeader>&amp;C&amp;"Arial,Bold"&amp;14WolfTrax&amp;12
&amp;D</oddHeader>
  </headerFooter>
</worksheet>
</file>

<file path=xl/worksheets/sheet3.xml><?xml version="1.0" encoding="utf-8"?>
<worksheet xmlns="http://schemas.openxmlformats.org/spreadsheetml/2006/main" xmlns:r="http://schemas.openxmlformats.org/officeDocument/2006/relationships">
  <sheetPr codeName="Sheet2"/>
  <dimension ref="A1:S105"/>
  <sheetViews>
    <sheetView showGridLines="0" workbookViewId="0" topLeftCell="A1">
      <pane xSplit="1" ySplit="5" topLeftCell="B6" activePane="bottomRight" state="frozen"/>
      <selection pane="topLeft" activeCell="A1" sqref="A1"/>
      <selection pane="topRight" activeCell="B1" sqref="B1"/>
      <selection pane="bottomLeft" activeCell="A6" sqref="A6"/>
      <selection pane="bottomRight" activeCell="B6" sqref="B6"/>
    </sheetView>
  </sheetViews>
  <sheetFormatPr defaultColWidth="9.140625" defaultRowHeight="12.75"/>
  <cols>
    <col min="1" max="1" width="3.140625" style="34" customWidth="1"/>
    <col min="2" max="2" width="10.8515625" style="34" customWidth="1"/>
    <col min="3" max="3" width="53.00390625" style="34" customWidth="1"/>
    <col min="4" max="18" width="3.421875" style="34" customWidth="1"/>
    <col min="19" max="19" width="3.140625" style="34" customWidth="1"/>
    <col min="20" max="16384" width="9.140625" style="34" customWidth="1"/>
  </cols>
  <sheetData>
    <row r="1" spans="1:19" ht="12.75" customHeight="1">
      <c r="A1" s="179" t="s">
        <v>473</v>
      </c>
      <c r="B1" s="147"/>
      <c r="C1" s="148"/>
      <c r="D1" s="176" t="str">
        <f>'Scout 1'!$A1</f>
        <v>Scout 1</v>
      </c>
      <c r="E1" s="176" t="str">
        <f>'Scout 2'!$A1</f>
        <v>Scout 2</v>
      </c>
      <c r="F1" s="176" t="str">
        <f>'Scout 3'!$A1</f>
        <v>Scout 3</v>
      </c>
      <c r="G1" s="176" t="str">
        <f>'Scout 4'!$A1</f>
        <v>Scout 4</v>
      </c>
      <c r="H1" s="176" t="str">
        <f>'Scout 5'!$A1</f>
        <v>Scout 5</v>
      </c>
      <c r="I1" s="176" t="str">
        <f>'Scout 6'!$A1</f>
        <v>Scout 6</v>
      </c>
      <c r="J1" s="176" t="str">
        <f>'Scout 7'!$A1</f>
        <v>Scout 7</v>
      </c>
      <c r="K1" s="176" t="str">
        <f>'Scout 8'!$A1</f>
        <v>Scout 8</v>
      </c>
      <c r="L1" s="176" t="str">
        <f>'Scout 9'!$A1</f>
        <v>Scout 9</v>
      </c>
      <c r="M1" s="176" t="str">
        <f>'Scout 10'!$A1</f>
        <v>Scout 10</v>
      </c>
      <c r="N1" s="176" t="str">
        <f>'Scout 11'!$A1</f>
        <v>Scout 11</v>
      </c>
      <c r="O1" s="176" t="str">
        <f>'Scout 12'!$A1</f>
        <v>Scout 12</v>
      </c>
      <c r="P1" s="176" t="str">
        <f>'Scout 13'!$A1</f>
        <v>Scout 13</v>
      </c>
      <c r="Q1" s="176" t="str">
        <f>'Scout 14'!$A1</f>
        <v>Scout 14</v>
      </c>
      <c r="R1" s="176" t="str">
        <f>'Scout 15'!$A1</f>
        <v>Scout 15</v>
      </c>
      <c r="S1" s="180" t="s">
        <v>473</v>
      </c>
    </row>
    <row r="2" spans="1:19" ht="12.75" customHeight="1">
      <c r="A2" s="179"/>
      <c r="B2" s="174" t="s">
        <v>472</v>
      </c>
      <c r="C2" s="175"/>
      <c r="D2" s="177"/>
      <c r="E2" s="177"/>
      <c r="F2" s="177"/>
      <c r="G2" s="177"/>
      <c r="H2" s="177"/>
      <c r="I2" s="177"/>
      <c r="J2" s="177"/>
      <c r="K2" s="177"/>
      <c r="L2" s="177"/>
      <c r="M2" s="177"/>
      <c r="N2" s="177"/>
      <c r="O2" s="177"/>
      <c r="P2" s="177"/>
      <c r="Q2" s="177"/>
      <c r="R2" s="177"/>
      <c r="S2" s="180"/>
    </row>
    <row r="3" spans="1:19" ht="12.75" customHeight="1">
      <c r="A3" s="179"/>
      <c r="B3" s="172" t="s">
        <v>471</v>
      </c>
      <c r="C3" s="173"/>
      <c r="D3" s="177"/>
      <c r="E3" s="177"/>
      <c r="F3" s="177"/>
      <c r="G3" s="177"/>
      <c r="H3" s="177"/>
      <c r="I3" s="177"/>
      <c r="J3" s="177"/>
      <c r="K3" s="177"/>
      <c r="L3" s="177"/>
      <c r="M3" s="177"/>
      <c r="N3" s="177"/>
      <c r="O3" s="177"/>
      <c r="P3" s="177"/>
      <c r="Q3" s="177"/>
      <c r="R3" s="177"/>
      <c r="S3" s="180"/>
    </row>
    <row r="4" spans="1:19" ht="12.75">
      <c r="A4" s="179"/>
      <c r="B4" s="145"/>
      <c r="C4" s="146"/>
      <c r="D4" s="177"/>
      <c r="E4" s="177"/>
      <c r="F4" s="177"/>
      <c r="G4" s="177"/>
      <c r="H4" s="177"/>
      <c r="I4" s="177"/>
      <c r="J4" s="177"/>
      <c r="K4" s="177"/>
      <c r="L4" s="177"/>
      <c r="M4" s="177"/>
      <c r="N4" s="177"/>
      <c r="O4" s="177"/>
      <c r="P4" s="177"/>
      <c r="Q4" s="177"/>
      <c r="R4" s="177"/>
      <c r="S4" s="180"/>
    </row>
    <row r="5" spans="1:19" ht="12.75" customHeight="1">
      <c r="A5" s="179"/>
      <c r="B5" s="149" t="s">
        <v>474</v>
      </c>
      <c r="C5" s="133" t="s">
        <v>475</v>
      </c>
      <c r="D5" s="178"/>
      <c r="E5" s="178"/>
      <c r="F5" s="178"/>
      <c r="G5" s="178"/>
      <c r="H5" s="178"/>
      <c r="I5" s="178"/>
      <c r="J5" s="178"/>
      <c r="K5" s="178"/>
      <c r="L5" s="178"/>
      <c r="M5" s="178"/>
      <c r="N5" s="178"/>
      <c r="O5" s="178"/>
      <c r="P5" s="178"/>
      <c r="Q5" s="178"/>
      <c r="R5" s="178"/>
      <c r="S5" s="180"/>
    </row>
    <row r="6" spans="1:19" ht="12.75">
      <c r="A6" s="179"/>
      <c r="B6" s="156"/>
      <c r="C6" s="137"/>
      <c r="D6" s="115"/>
      <c r="E6" s="115"/>
      <c r="F6" s="115"/>
      <c r="G6" s="115"/>
      <c r="H6" s="115"/>
      <c r="I6" s="115"/>
      <c r="J6" s="115"/>
      <c r="K6" s="115"/>
      <c r="L6" s="115"/>
      <c r="M6" s="115"/>
      <c r="N6" s="115"/>
      <c r="O6" s="115"/>
      <c r="P6" s="115"/>
      <c r="Q6" s="115"/>
      <c r="R6" s="115"/>
      <c r="S6" s="180"/>
    </row>
    <row r="7" spans="1:19" ht="12.75">
      <c r="A7" s="179"/>
      <c r="B7" s="156"/>
      <c r="C7" s="137"/>
      <c r="D7" s="66"/>
      <c r="E7" s="66"/>
      <c r="F7" s="66"/>
      <c r="G7" s="66"/>
      <c r="H7" s="66"/>
      <c r="I7" s="66"/>
      <c r="J7" s="66"/>
      <c r="K7" s="66"/>
      <c r="L7" s="66"/>
      <c r="M7" s="66"/>
      <c r="N7" s="66"/>
      <c r="O7" s="66"/>
      <c r="P7" s="66"/>
      <c r="Q7" s="66"/>
      <c r="R7" s="66"/>
      <c r="S7" s="180"/>
    </row>
    <row r="8" spans="1:19" ht="12.75">
      <c r="A8" s="179"/>
      <c r="B8" s="156"/>
      <c r="C8" s="137"/>
      <c r="D8" s="66"/>
      <c r="E8" s="66"/>
      <c r="F8" s="66"/>
      <c r="G8" s="66"/>
      <c r="H8" s="66"/>
      <c r="I8" s="66"/>
      <c r="J8" s="66"/>
      <c r="K8" s="66"/>
      <c r="L8" s="66"/>
      <c r="M8" s="66"/>
      <c r="N8" s="66"/>
      <c r="O8" s="66"/>
      <c r="P8" s="66"/>
      <c r="Q8" s="66"/>
      <c r="R8" s="66"/>
      <c r="S8" s="180"/>
    </row>
    <row r="9" spans="1:19" ht="12.75">
      <c r="A9" s="179"/>
      <c r="B9" s="156"/>
      <c r="C9" s="138"/>
      <c r="D9" s="66"/>
      <c r="E9" s="66"/>
      <c r="F9" s="66"/>
      <c r="G9" s="66"/>
      <c r="H9" s="66"/>
      <c r="I9" s="66"/>
      <c r="J9" s="66"/>
      <c r="K9" s="66"/>
      <c r="L9" s="66"/>
      <c r="M9" s="66"/>
      <c r="N9" s="66"/>
      <c r="O9" s="66"/>
      <c r="P9" s="66"/>
      <c r="Q9" s="66"/>
      <c r="R9" s="66"/>
      <c r="S9" s="180"/>
    </row>
    <row r="10" spans="1:19" ht="12.75">
      <c r="A10" s="179"/>
      <c r="B10" s="156"/>
      <c r="C10" s="138"/>
      <c r="D10" s="66"/>
      <c r="E10" s="66"/>
      <c r="F10" s="66"/>
      <c r="G10" s="66"/>
      <c r="H10" s="66"/>
      <c r="I10" s="66"/>
      <c r="J10" s="66"/>
      <c r="K10" s="66"/>
      <c r="L10" s="66"/>
      <c r="M10" s="66"/>
      <c r="N10" s="66"/>
      <c r="O10" s="66"/>
      <c r="P10" s="66"/>
      <c r="Q10" s="66"/>
      <c r="R10" s="66"/>
      <c r="S10" s="180"/>
    </row>
    <row r="11" spans="1:19" ht="12.75">
      <c r="A11" s="179"/>
      <c r="B11" s="156"/>
      <c r="C11" s="137"/>
      <c r="D11" s="66"/>
      <c r="E11" s="66"/>
      <c r="F11" s="66"/>
      <c r="G11" s="66"/>
      <c r="H11" s="66"/>
      <c r="I11" s="66"/>
      <c r="J11" s="66"/>
      <c r="K11" s="66"/>
      <c r="L11" s="66"/>
      <c r="M11" s="66"/>
      <c r="N11" s="66"/>
      <c r="O11" s="66"/>
      <c r="P11" s="66"/>
      <c r="Q11" s="66"/>
      <c r="R11" s="66"/>
      <c r="S11" s="180"/>
    </row>
    <row r="12" spans="1:19" ht="12.75">
      <c r="A12" s="179"/>
      <c r="B12" s="156"/>
      <c r="C12" s="138"/>
      <c r="D12" s="66"/>
      <c r="E12" s="66"/>
      <c r="F12" s="66"/>
      <c r="G12" s="66"/>
      <c r="H12" s="66"/>
      <c r="I12" s="66"/>
      <c r="J12" s="66"/>
      <c r="K12" s="66"/>
      <c r="L12" s="66"/>
      <c r="M12" s="66"/>
      <c r="N12" s="66"/>
      <c r="O12" s="66"/>
      <c r="P12" s="66"/>
      <c r="Q12" s="66"/>
      <c r="R12" s="66"/>
      <c r="S12" s="180"/>
    </row>
    <row r="13" spans="1:19" ht="12.75">
      <c r="A13" s="179"/>
      <c r="B13" s="156"/>
      <c r="C13" s="138"/>
      <c r="D13" s="66"/>
      <c r="E13" s="66"/>
      <c r="F13" s="66"/>
      <c r="G13" s="66"/>
      <c r="H13" s="66"/>
      <c r="I13" s="66"/>
      <c r="J13" s="66"/>
      <c r="K13" s="66"/>
      <c r="L13" s="66"/>
      <c r="M13" s="66"/>
      <c r="N13" s="66"/>
      <c r="O13" s="66"/>
      <c r="P13" s="66"/>
      <c r="Q13" s="66"/>
      <c r="R13" s="66"/>
      <c r="S13" s="180"/>
    </row>
    <row r="14" spans="1:19" ht="12.75">
      <c r="A14" s="179"/>
      <c r="B14" s="156"/>
      <c r="C14" s="137"/>
      <c r="D14" s="66"/>
      <c r="E14" s="66"/>
      <c r="F14" s="66"/>
      <c r="G14" s="66"/>
      <c r="H14" s="66"/>
      <c r="I14" s="66"/>
      <c r="J14" s="66"/>
      <c r="K14" s="66"/>
      <c r="L14" s="66"/>
      <c r="M14" s="66"/>
      <c r="N14" s="66"/>
      <c r="O14" s="66"/>
      <c r="P14" s="66"/>
      <c r="Q14" s="66"/>
      <c r="R14" s="66"/>
      <c r="S14" s="180"/>
    </row>
    <row r="15" spans="1:19" ht="12.75">
      <c r="A15" s="179"/>
      <c r="B15" s="156"/>
      <c r="C15" s="138"/>
      <c r="D15" s="66"/>
      <c r="E15" s="66"/>
      <c r="F15" s="66"/>
      <c r="G15" s="66"/>
      <c r="H15" s="66"/>
      <c r="I15" s="66"/>
      <c r="J15" s="66"/>
      <c r="K15" s="66"/>
      <c r="L15" s="66"/>
      <c r="M15" s="66"/>
      <c r="N15" s="66"/>
      <c r="O15" s="66"/>
      <c r="P15" s="66"/>
      <c r="Q15" s="66"/>
      <c r="R15" s="66"/>
      <c r="S15" s="180"/>
    </row>
    <row r="16" spans="1:19" ht="12.75">
      <c r="A16" s="179"/>
      <c r="B16" s="156"/>
      <c r="C16" s="138"/>
      <c r="D16" s="66"/>
      <c r="E16" s="66"/>
      <c r="F16" s="66"/>
      <c r="G16" s="66"/>
      <c r="H16" s="66"/>
      <c r="I16" s="66"/>
      <c r="J16" s="66"/>
      <c r="K16" s="66"/>
      <c r="L16" s="66"/>
      <c r="M16" s="66"/>
      <c r="N16" s="66"/>
      <c r="O16" s="66"/>
      <c r="P16" s="66"/>
      <c r="Q16" s="66"/>
      <c r="R16" s="66"/>
      <c r="S16" s="180"/>
    </row>
    <row r="17" spans="1:19" ht="12.75">
      <c r="A17" s="179"/>
      <c r="B17" s="156"/>
      <c r="C17" s="138"/>
      <c r="D17" s="66"/>
      <c r="E17" s="66"/>
      <c r="F17" s="66"/>
      <c r="G17" s="66"/>
      <c r="H17" s="66"/>
      <c r="I17" s="66"/>
      <c r="J17" s="66"/>
      <c r="K17" s="66"/>
      <c r="L17" s="66"/>
      <c r="M17" s="66"/>
      <c r="N17" s="66"/>
      <c r="O17" s="66"/>
      <c r="P17" s="66"/>
      <c r="Q17" s="66"/>
      <c r="R17" s="66"/>
      <c r="S17" s="180"/>
    </row>
    <row r="18" spans="1:19" ht="12.75">
      <c r="A18" s="179"/>
      <c r="B18" s="156"/>
      <c r="C18" s="138"/>
      <c r="D18" s="66"/>
      <c r="E18" s="66"/>
      <c r="F18" s="66"/>
      <c r="G18" s="66"/>
      <c r="H18" s="66"/>
      <c r="I18" s="66"/>
      <c r="J18" s="66"/>
      <c r="K18" s="66"/>
      <c r="L18" s="66"/>
      <c r="M18" s="66"/>
      <c r="N18" s="66"/>
      <c r="O18" s="66"/>
      <c r="P18" s="66"/>
      <c r="Q18" s="66"/>
      <c r="R18" s="66"/>
      <c r="S18" s="180"/>
    </row>
    <row r="19" spans="1:19" ht="12.75">
      <c r="A19" s="179"/>
      <c r="B19" s="156"/>
      <c r="C19" s="137"/>
      <c r="D19" s="134"/>
      <c r="E19" s="134"/>
      <c r="F19" s="134"/>
      <c r="G19" s="134"/>
      <c r="H19" s="134"/>
      <c r="I19" s="134"/>
      <c r="J19" s="134"/>
      <c r="K19" s="134"/>
      <c r="L19" s="134"/>
      <c r="M19" s="134"/>
      <c r="N19" s="134"/>
      <c r="O19" s="134"/>
      <c r="P19" s="134"/>
      <c r="Q19" s="134"/>
      <c r="R19" s="134"/>
      <c r="S19" s="180"/>
    </row>
    <row r="20" spans="1:19" ht="12.75">
      <c r="A20" s="179"/>
      <c r="B20" s="156"/>
      <c r="C20" s="138"/>
      <c r="D20" s="66"/>
      <c r="E20" s="67"/>
      <c r="F20" s="67"/>
      <c r="G20" s="67"/>
      <c r="H20" s="67"/>
      <c r="I20" s="67"/>
      <c r="J20" s="67"/>
      <c r="K20" s="67"/>
      <c r="L20" s="67"/>
      <c r="M20" s="67"/>
      <c r="N20" s="67"/>
      <c r="O20" s="67"/>
      <c r="P20" s="67"/>
      <c r="Q20" s="67"/>
      <c r="R20" s="66"/>
      <c r="S20" s="180"/>
    </row>
    <row r="21" spans="1:19" ht="12.75">
      <c r="A21" s="179"/>
      <c r="B21" s="156"/>
      <c r="C21" s="138"/>
      <c r="D21" s="135"/>
      <c r="E21" s="135"/>
      <c r="F21" s="135"/>
      <c r="G21" s="135"/>
      <c r="H21" s="135"/>
      <c r="I21" s="135"/>
      <c r="J21" s="135"/>
      <c r="K21" s="135"/>
      <c r="L21" s="135"/>
      <c r="M21" s="135"/>
      <c r="N21" s="135"/>
      <c r="O21" s="135"/>
      <c r="P21" s="135"/>
      <c r="Q21" s="135"/>
      <c r="R21" s="135"/>
      <c r="S21" s="180"/>
    </row>
    <row r="22" spans="1:19" ht="12.75">
      <c r="A22" s="179"/>
      <c r="B22" s="156"/>
      <c r="C22" s="139"/>
      <c r="D22" s="136"/>
      <c r="E22" s="136"/>
      <c r="F22" s="136"/>
      <c r="G22" s="136"/>
      <c r="H22" s="136"/>
      <c r="I22" s="136"/>
      <c r="J22" s="136"/>
      <c r="K22" s="136"/>
      <c r="L22" s="136"/>
      <c r="M22" s="136"/>
      <c r="N22" s="136"/>
      <c r="O22" s="136"/>
      <c r="P22" s="136"/>
      <c r="Q22" s="136"/>
      <c r="R22" s="136"/>
      <c r="S22" s="180"/>
    </row>
    <row r="23" spans="1:19" ht="12.75">
      <c r="A23" s="179"/>
      <c r="B23" s="156"/>
      <c r="C23" s="139"/>
      <c r="D23" s="136"/>
      <c r="E23" s="136"/>
      <c r="F23" s="136"/>
      <c r="G23" s="136"/>
      <c r="H23" s="136"/>
      <c r="I23" s="136"/>
      <c r="J23" s="136"/>
      <c r="K23" s="136"/>
      <c r="L23" s="136"/>
      <c r="M23" s="136"/>
      <c r="N23" s="136"/>
      <c r="O23" s="136"/>
      <c r="P23" s="136"/>
      <c r="Q23" s="136"/>
      <c r="R23" s="136"/>
      <c r="S23" s="180"/>
    </row>
    <row r="24" spans="1:19" ht="12.75">
      <c r="A24" s="179"/>
      <c r="B24" s="156"/>
      <c r="C24" s="140"/>
      <c r="D24" s="66"/>
      <c r="E24" s="66"/>
      <c r="F24" s="66"/>
      <c r="G24" s="66"/>
      <c r="H24" s="66"/>
      <c r="I24" s="66"/>
      <c r="J24" s="66"/>
      <c r="K24" s="66"/>
      <c r="L24" s="66"/>
      <c r="M24" s="66"/>
      <c r="N24" s="66"/>
      <c r="O24" s="66"/>
      <c r="P24" s="66"/>
      <c r="Q24" s="66"/>
      <c r="R24" s="66"/>
      <c r="S24" s="180"/>
    </row>
    <row r="25" spans="1:19" ht="12.75">
      <c r="A25" s="179"/>
      <c r="B25" s="156"/>
      <c r="C25" s="139"/>
      <c r="D25" s="66"/>
      <c r="E25" s="66"/>
      <c r="F25" s="66"/>
      <c r="G25" s="66"/>
      <c r="H25" s="66"/>
      <c r="I25" s="66"/>
      <c r="J25" s="66"/>
      <c r="K25" s="66"/>
      <c r="L25" s="66"/>
      <c r="M25" s="66"/>
      <c r="N25" s="66"/>
      <c r="O25" s="66"/>
      <c r="P25" s="66"/>
      <c r="Q25" s="66"/>
      <c r="R25" s="66"/>
      <c r="S25" s="180"/>
    </row>
    <row r="26" spans="1:19" ht="12.75">
      <c r="A26" s="179"/>
      <c r="B26" s="156"/>
      <c r="C26" s="138"/>
      <c r="D26" s="66"/>
      <c r="E26" s="66"/>
      <c r="F26" s="66"/>
      <c r="G26" s="66"/>
      <c r="H26" s="66"/>
      <c r="I26" s="66"/>
      <c r="J26" s="66"/>
      <c r="K26" s="66"/>
      <c r="L26" s="66"/>
      <c r="M26" s="66"/>
      <c r="N26" s="66"/>
      <c r="O26" s="66"/>
      <c r="P26" s="66"/>
      <c r="Q26" s="66"/>
      <c r="R26" s="66"/>
      <c r="S26" s="180"/>
    </row>
    <row r="27" spans="1:19" ht="12.75">
      <c r="A27" s="179"/>
      <c r="B27" s="156"/>
      <c r="C27" s="141"/>
      <c r="D27" s="66"/>
      <c r="E27" s="66"/>
      <c r="F27" s="66"/>
      <c r="G27" s="66"/>
      <c r="H27" s="66"/>
      <c r="I27" s="66"/>
      <c r="J27" s="66"/>
      <c r="K27" s="66"/>
      <c r="L27" s="66"/>
      <c r="M27" s="66"/>
      <c r="N27" s="66"/>
      <c r="O27" s="66"/>
      <c r="P27" s="66"/>
      <c r="Q27" s="66"/>
      <c r="R27" s="66"/>
      <c r="S27" s="180"/>
    </row>
    <row r="28" spans="1:19" ht="12.75">
      <c r="A28" s="179"/>
      <c r="B28" s="156"/>
      <c r="C28" s="138"/>
      <c r="D28" s="66"/>
      <c r="E28" s="66"/>
      <c r="F28" s="66"/>
      <c r="G28" s="66"/>
      <c r="H28" s="66"/>
      <c r="I28" s="66"/>
      <c r="J28" s="66"/>
      <c r="K28" s="66"/>
      <c r="L28" s="66"/>
      <c r="M28" s="66"/>
      <c r="N28" s="66"/>
      <c r="O28" s="66"/>
      <c r="P28" s="66"/>
      <c r="Q28" s="66"/>
      <c r="R28" s="66"/>
      <c r="S28" s="180"/>
    </row>
    <row r="29" spans="1:19" ht="12.75">
      <c r="A29" s="179"/>
      <c r="B29" s="156"/>
      <c r="C29" s="141"/>
      <c r="D29" s="66"/>
      <c r="E29" s="66"/>
      <c r="F29" s="66"/>
      <c r="G29" s="66"/>
      <c r="H29" s="66"/>
      <c r="I29" s="66"/>
      <c r="J29" s="66"/>
      <c r="K29" s="66"/>
      <c r="L29" s="66"/>
      <c r="M29" s="66"/>
      <c r="N29" s="66"/>
      <c r="O29" s="66"/>
      <c r="P29" s="66"/>
      <c r="Q29" s="66"/>
      <c r="R29" s="66"/>
      <c r="S29" s="180"/>
    </row>
    <row r="30" spans="1:19" ht="12.75">
      <c r="A30" s="179"/>
      <c r="B30" s="156"/>
      <c r="C30" s="142"/>
      <c r="D30" s="66"/>
      <c r="E30" s="66"/>
      <c r="F30" s="66"/>
      <c r="G30" s="66"/>
      <c r="H30" s="66"/>
      <c r="I30" s="66"/>
      <c r="J30" s="66"/>
      <c r="K30" s="66"/>
      <c r="L30" s="66"/>
      <c r="M30" s="66"/>
      <c r="N30" s="66"/>
      <c r="O30" s="66"/>
      <c r="P30" s="66"/>
      <c r="Q30" s="66"/>
      <c r="R30" s="66"/>
      <c r="S30" s="180"/>
    </row>
    <row r="31" spans="1:19" ht="12.75">
      <c r="A31" s="179"/>
      <c r="B31" s="156"/>
      <c r="C31" s="138"/>
      <c r="D31" s="66"/>
      <c r="E31" s="66"/>
      <c r="F31" s="66"/>
      <c r="G31" s="66"/>
      <c r="H31" s="66"/>
      <c r="I31" s="66"/>
      <c r="J31" s="66"/>
      <c r="K31" s="66"/>
      <c r="L31" s="66"/>
      <c r="M31" s="66"/>
      <c r="N31" s="66"/>
      <c r="O31" s="66"/>
      <c r="P31" s="66"/>
      <c r="Q31" s="66"/>
      <c r="R31" s="66"/>
      <c r="S31" s="180"/>
    </row>
    <row r="32" spans="1:19" ht="12.75">
      <c r="A32" s="179"/>
      <c r="B32" s="156"/>
      <c r="C32" s="138"/>
      <c r="D32" s="66"/>
      <c r="E32" s="66"/>
      <c r="F32" s="66"/>
      <c r="G32" s="66"/>
      <c r="H32" s="66"/>
      <c r="I32" s="66"/>
      <c r="J32" s="66"/>
      <c r="K32" s="66"/>
      <c r="L32" s="66"/>
      <c r="M32" s="66"/>
      <c r="N32" s="66"/>
      <c r="O32" s="66"/>
      <c r="P32" s="66"/>
      <c r="Q32" s="66"/>
      <c r="R32" s="66"/>
      <c r="S32" s="180"/>
    </row>
    <row r="33" spans="1:19" ht="12.75">
      <c r="A33" s="179"/>
      <c r="B33" s="156"/>
      <c r="C33" s="138"/>
      <c r="D33" s="66"/>
      <c r="E33" s="66"/>
      <c r="F33" s="66"/>
      <c r="G33" s="66"/>
      <c r="H33" s="66"/>
      <c r="I33" s="66"/>
      <c r="J33" s="66"/>
      <c r="K33" s="66"/>
      <c r="L33" s="66"/>
      <c r="M33" s="66"/>
      <c r="N33" s="66"/>
      <c r="O33" s="66"/>
      <c r="P33" s="66"/>
      <c r="Q33" s="66"/>
      <c r="R33" s="66"/>
      <c r="S33" s="180"/>
    </row>
    <row r="34" spans="1:19" ht="12.75">
      <c r="A34" s="179"/>
      <c r="B34" s="156"/>
      <c r="C34" s="142"/>
      <c r="D34" s="66"/>
      <c r="E34" s="66"/>
      <c r="F34" s="66"/>
      <c r="G34" s="66"/>
      <c r="H34" s="66"/>
      <c r="I34" s="66"/>
      <c r="J34" s="66"/>
      <c r="K34" s="66"/>
      <c r="L34" s="66"/>
      <c r="M34" s="66"/>
      <c r="N34" s="66"/>
      <c r="O34" s="66"/>
      <c r="P34" s="66"/>
      <c r="Q34" s="66"/>
      <c r="R34" s="66"/>
      <c r="S34" s="180"/>
    </row>
    <row r="35" spans="1:19" ht="12.75">
      <c r="A35" s="179"/>
      <c r="B35" s="156"/>
      <c r="C35" s="138"/>
      <c r="D35" s="66"/>
      <c r="E35" s="66"/>
      <c r="F35" s="66"/>
      <c r="G35" s="66"/>
      <c r="H35" s="66"/>
      <c r="I35" s="66"/>
      <c r="J35" s="66"/>
      <c r="K35" s="66"/>
      <c r="L35" s="66"/>
      <c r="M35" s="66"/>
      <c r="N35" s="66"/>
      <c r="O35" s="66"/>
      <c r="P35" s="66"/>
      <c r="Q35" s="66"/>
      <c r="R35" s="66"/>
      <c r="S35" s="180"/>
    </row>
    <row r="36" spans="1:19" ht="12.75">
      <c r="A36" s="179"/>
      <c r="B36" s="156"/>
      <c r="C36" s="138"/>
      <c r="D36" s="66"/>
      <c r="E36" s="66"/>
      <c r="F36" s="66"/>
      <c r="G36" s="66"/>
      <c r="H36" s="66"/>
      <c r="I36" s="66"/>
      <c r="J36" s="66"/>
      <c r="K36" s="66"/>
      <c r="L36" s="66"/>
      <c r="M36" s="66"/>
      <c r="N36" s="66"/>
      <c r="O36" s="66"/>
      <c r="P36" s="66"/>
      <c r="Q36" s="66"/>
      <c r="R36" s="66"/>
      <c r="S36" s="180"/>
    </row>
    <row r="37" spans="1:19" ht="12.75">
      <c r="A37" s="179"/>
      <c r="B37" s="156"/>
      <c r="C37" s="138"/>
      <c r="D37" s="66"/>
      <c r="E37" s="66"/>
      <c r="F37" s="66"/>
      <c r="G37" s="66"/>
      <c r="H37" s="66"/>
      <c r="I37" s="66"/>
      <c r="J37" s="66"/>
      <c r="K37" s="66"/>
      <c r="L37" s="66"/>
      <c r="M37" s="66"/>
      <c r="N37" s="66"/>
      <c r="O37" s="66"/>
      <c r="P37" s="66"/>
      <c r="Q37" s="66"/>
      <c r="R37" s="66"/>
      <c r="S37" s="180"/>
    </row>
    <row r="38" spans="1:19" ht="12.75">
      <c r="A38" s="179"/>
      <c r="B38" s="156"/>
      <c r="C38" s="138"/>
      <c r="D38" s="66"/>
      <c r="E38" s="66"/>
      <c r="F38" s="66"/>
      <c r="G38" s="66"/>
      <c r="H38" s="66"/>
      <c r="I38" s="66"/>
      <c r="J38" s="66"/>
      <c r="K38" s="66"/>
      <c r="L38" s="66"/>
      <c r="M38" s="66"/>
      <c r="N38" s="66"/>
      <c r="O38" s="66"/>
      <c r="P38" s="66"/>
      <c r="Q38" s="66"/>
      <c r="R38" s="66"/>
      <c r="S38" s="180"/>
    </row>
    <row r="39" spans="1:19" ht="12.75">
      <c r="A39" s="179"/>
      <c r="B39" s="156"/>
      <c r="C39" s="138"/>
      <c r="D39" s="66"/>
      <c r="E39" s="66"/>
      <c r="F39" s="66"/>
      <c r="G39" s="66"/>
      <c r="H39" s="66"/>
      <c r="I39" s="66"/>
      <c r="J39" s="66"/>
      <c r="K39" s="66"/>
      <c r="L39" s="66"/>
      <c r="M39" s="66"/>
      <c r="N39" s="66"/>
      <c r="O39" s="66"/>
      <c r="P39" s="66"/>
      <c r="Q39" s="66"/>
      <c r="R39" s="66"/>
      <c r="S39" s="180"/>
    </row>
    <row r="40" spans="1:19" ht="12.75">
      <c r="A40" s="179"/>
      <c r="B40" s="156"/>
      <c r="C40" s="138"/>
      <c r="D40" s="66"/>
      <c r="E40" s="66"/>
      <c r="F40" s="66"/>
      <c r="G40" s="66"/>
      <c r="H40" s="66"/>
      <c r="I40" s="66"/>
      <c r="J40" s="66"/>
      <c r="K40" s="66"/>
      <c r="L40" s="66"/>
      <c r="M40" s="66"/>
      <c r="N40" s="66"/>
      <c r="O40" s="66"/>
      <c r="P40" s="66"/>
      <c r="Q40" s="66"/>
      <c r="R40" s="66"/>
      <c r="S40" s="180"/>
    </row>
    <row r="41" spans="1:19" ht="12.75">
      <c r="A41" s="179"/>
      <c r="B41" s="156"/>
      <c r="C41" s="138"/>
      <c r="D41" s="66"/>
      <c r="E41" s="66"/>
      <c r="F41" s="66"/>
      <c r="G41" s="66"/>
      <c r="H41" s="66"/>
      <c r="I41" s="66"/>
      <c r="J41" s="66"/>
      <c r="K41" s="66"/>
      <c r="L41" s="66"/>
      <c r="M41" s="66"/>
      <c r="N41" s="66"/>
      <c r="O41" s="66"/>
      <c r="P41" s="66"/>
      <c r="Q41" s="66"/>
      <c r="R41" s="66"/>
      <c r="S41" s="180"/>
    </row>
    <row r="42" spans="1:19" ht="12.75">
      <c r="A42" s="179"/>
      <c r="B42" s="156"/>
      <c r="C42" s="138"/>
      <c r="D42" s="66"/>
      <c r="E42" s="66"/>
      <c r="F42" s="66"/>
      <c r="G42" s="66"/>
      <c r="H42" s="66"/>
      <c r="I42" s="66"/>
      <c r="J42" s="66"/>
      <c r="K42" s="66"/>
      <c r="L42" s="66"/>
      <c r="M42" s="66"/>
      <c r="N42" s="66"/>
      <c r="O42" s="66"/>
      <c r="P42" s="66"/>
      <c r="Q42" s="66"/>
      <c r="R42" s="66"/>
      <c r="S42" s="180"/>
    </row>
    <row r="43" spans="1:19" ht="12.75">
      <c r="A43" s="179"/>
      <c r="B43" s="156"/>
      <c r="C43" s="138"/>
      <c r="D43" s="66"/>
      <c r="E43" s="66"/>
      <c r="F43" s="66"/>
      <c r="G43" s="66"/>
      <c r="H43" s="66"/>
      <c r="I43" s="66"/>
      <c r="J43" s="66"/>
      <c r="K43" s="66"/>
      <c r="L43" s="66"/>
      <c r="M43" s="66"/>
      <c r="N43" s="66"/>
      <c r="O43" s="66"/>
      <c r="P43" s="66"/>
      <c r="Q43" s="66"/>
      <c r="R43" s="66"/>
      <c r="S43" s="180"/>
    </row>
    <row r="44" spans="1:19" ht="12.75">
      <c r="A44" s="179"/>
      <c r="B44" s="156"/>
      <c r="C44" s="138"/>
      <c r="D44" s="66"/>
      <c r="E44" s="66"/>
      <c r="F44" s="66"/>
      <c r="G44" s="66"/>
      <c r="H44" s="66"/>
      <c r="I44" s="66"/>
      <c r="J44" s="66"/>
      <c r="K44" s="66"/>
      <c r="L44" s="66"/>
      <c r="M44" s="66"/>
      <c r="N44" s="66"/>
      <c r="O44" s="66"/>
      <c r="P44" s="66"/>
      <c r="Q44" s="66"/>
      <c r="R44" s="66"/>
      <c r="S44" s="180"/>
    </row>
    <row r="45" spans="1:19" ht="12.75">
      <c r="A45" s="179"/>
      <c r="B45" s="156"/>
      <c r="C45" s="138"/>
      <c r="D45" s="66"/>
      <c r="E45" s="66"/>
      <c r="F45" s="66"/>
      <c r="G45" s="66"/>
      <c r="H45" s="66"/>
      <c r="I45" s="66"/>
      <c r="J45" s="66"/>
      <c r="K45" s="66"/>
      <c r="L45" s="66"/>
      <c r="M45" s="66"/>
      <c r="N45" s="66"/>
      <c r="O45" s="66"/>
      <c r="P45" s="66"/>
      <c r="Q45" s="66"/>
      <c r="R45" s="66"/>
      <c r="S45" s="180"/>
    </row>
    <row r="46" spans="1:19" ht="12.75">
      <c r="A46" s="179"/>
      <c r="B46" s="156"/>
      <c r="C46" s="138"/>
      <c r="D46" s="66"/>
      <c r="E46" s="66"/>
      <c r="F46" s="66"/>
      <c r="G46" s="66"/>
      <c r="H46" s="66"/>
      <c r="I46" s="66"/>
      <c r="J46" s="66"/>
      <c r="K46" s="66"/>
      <c r="L46" s="66"/>
      <c r="M46" s="66"/>
      <c r="N46" s="66"/>
      <c r="O46" s="66"/>
      <c r="P46" s="66"/>
      <c r="Q46" s="66"/>
      <c r="R46" s="66"/>
      <c r="S46" s="180"/>
    </row>
    <row r="47" spans="1:19" ht="12.75">
      <c r="A47" s="179"/>
      <c r="B47" s="156"/>
      <c r="C47" s="138"/>
      <c r="D47" s="66"/>
      <c r="E47" s="66"/>
      <c r="F47" s="66"/>
      <c r="G47" s="66"/>
      <c r="H47" s="66"/>
      <c r="I47" s="66"/>
      <c r="J47" s="66"/>
      <c r="K47" s="66"/>
      <c r="L47" s="66"/>
      <c r="M47" s="66"/>
      <c r="N47" s="66"/>
      <c r="O47" s="66"/>
      <c r="P47" s="66"/>
      <c r="Q47" s="66"/>
      <c r="R47" s="66"/>
      <c r="S47" s="180"/>
    </row>
    <row r="48" spans="1:19" ht="12.75">
      <c r="A48" s="179"/>
      <c r="B48" s="156"/>
      <c r="C48" s="138"/>
      <c r="D48" s="66"/>
      <c r="E48" s="66"/>
      <c r="F48" s="66"/>
      <c r="G48" s="66"/>
      <c r="H48" s="66"/>
      <c r="I48" s="66"/>
      <c r="J48" s="66"/>
      <c r="K48" s="66"/>
      <c r="L48" s="66"/>
      <c r="M48" s="66"/>
      <c r="N48" s="66"/>
      <c r="O48" s="66"/>
      <c r="P48" s="66"/>
      <c r="Q48" s="66"/>
      <c r="R48" s="66"/>
      <c r="S48" s="180"/>
    </row>
    <row r="49" spans="1:19" ht="12.75">
      <c r="A49" s="179"/>
      <c r="B49" s="156"/>
      <c r="C49" s="138"/>
      <c r="D49" s="66"/>
      <c r="E49" s="66"/>
      <c r="F49" s="66"/>
      <c r="G49" s="66"/>
      <c r="H49" s="66"/>
      <c r="I49" s="66"/>
      <c r="J49" s="66"/>
      <c r="K49" s="66"/>
      <c r="L49" s="66"/>
      <c r="M49" s="66"/>
      <c r="N49" s="66"/>
      <c r="O49" s="66"/>
      <c r="P49" s="66"/>
      <c r="Q49" s="66"/>
      <c r="R49" s="66"/>
      <c r="S49" s="180"/>
    </row>
    <row r="50" spans="1:19" ht="12.75">
      <c r="A50" s="179"/>
      <c r="B50" s="156"/>
      <c r="C50" s="138"/>
      <c r="D50" s="66"/>
      <c r="E50" s="66"/>
      <c r="F50" s="66"/>
      <c r="G50" s="66"/>
      <c r="H50" s="66"/>
      <c r="I50" s="66"/>
      <c r="J50" s="66"/>
      <c r="K50" s="66"/>
      <c r="L50" s="66"/>
      <c r="M50" s="66"/>
      <c r="N50" s="66"/>
      <c r="O50" s="66"/>
      <c r="P50" s="66"/>
      <c r="Q50" s="66"/>
      <c r="R50" s="66"/>
      <c r="S50" s="180"/>
    </row>
    <row r="51" spans="1:19" ht="12.75">
      <c r="A51" s="179"/>
      <c r="B51" s="156"/>
      <c r="C51" s="138"/>
      <c r="D51" s="66"/>
      <c r="E51" s="66"/>
      <c r="F51" s="66"/>
      <c r="G51" s="66"/>
      <c r="H51" s="66"/>
      <c r="I51" s="66"/>
      <c r="J51" s="66"/>
      <c r="K51" s="66"/>
      <c r="L51" s="66"/>
      <c r="M51" s="66"/>
      <c r="N51" s="66"/>
      <c r="O51" s="66"/>
      <c r="P51" s="66"/>
      <c r="Q51" s="66"/>
      <c r="R51" s="66"/>
      <c r="S51" s="180"/>
    </row>
    <row r="52" spans="1:19" ht="12.75">
      <c r="A52" s="179"/>
      <c r="B52" s="156"/>
      <c r="C52" s="138"/>
      <c r="D52" s="66"/>
      <c r="E52" s="66"/>
      <c r="F52" s="66"/>
      <c r="G52" s="66"/>
      <c r="H52" s="66"/>
      <c r="I52" s="66"/>
      <c r="J52" s="66"/>
      <c r="K52" s="66"/>
      <c r="L52" s="66"/>
      <c r="M52" s="66"/>
      <c r="N52" s="66"/>
      <c r="O52" s="66"/>
      <c r="P52" s="66"/>
      <c r="Q52" s="66"/>
      <c r="R52" s="66"/>
      <c r="S52" s="180"/>
    </row>
    <row r="53" spans="1:19" ht="12.75">
      <c r="A53" s="179"/>
      <c r="B53" s="156"/>
      <c r="C53" s="138"/>
      <c r="D53" s="66"/>
      <c r="E53" s="66"/>
      <c r="F53" s="66"/>
      <c r="G53" s="66"/>
      <c r="H53" s="66"/>
      <c r="I53" s="66"/>
      <c r="J53" s="66"/>
      <c r="K53" s="66"/>
      <c r="L53" s="66"/>
      <c r="M53" s="66"/>
      <c r="N53" s="66"/>
      <c r="O53" s="66"/>
      <c r="P53" s="66"/>
      <c r="Q53" s="66"/>
      <c r="R53" s="66"/>
      <c r="S53" s="180"/>
    </row>
    <row r="54" spans="1:19" ht="12.75">
      <c r="A54" s="179"/>
      <c r="B54" s="156"/>
      <c r="C54" s="138"/>
      <c r="D54" s="66"/>
      <c r="E54" s="66"/>
      <c r="F54" s="66"/>
      <c r="G54" s="66"/>
      <c r="H54" s="66"/>
      <c r="I54" s="66"/>
      <c r="J54" s="66"/>
      <c r="K54" s="66"/>
      <c r="L54" s="66"/>
      <c r="M54" s="66"/>
      <c r="N54" s="66"/>
      <c r="O54" s="66"/>
      <c r="P54" s="66"/>
      <c r="Q54" s="66"/>
      <c r="R54" s="66"/>
      <c r="S54" s="180"/>
    </row>
    <row r="55" spans="1:19" ht="12.75">
      <c r="A55" s="179"/>
      <c r="B55" s="156"/>
      <c r="C55" s="138"/>
      <c r="D55" s="66"/>
      <c r="E55" s="66"/>
      <c r="F55" s="66"/>
      <c r="G55" s="66"/>
      <c r="H55" s="66"/>
      <c r="I55" s="66"/>
      <c r="J55" s="66"/>
      <c r="K55" s="66"/>
      <c r="L55" s="66"/>
      <c r="M55" s="66"/>
      <c r="N55" s="66"/>
      <c r="O55" s="66"/>
      <c r="P55" s="66"/>
      <c r="Q55" s="66"/>
      <c r="R55" s="66"/>
      <c r="S55" s="180"/>
    </row>
    <row r="56" spans="1:19" ht="12.75">
      <c r="A56" s="179"/>
      <c r="B56" s="156"/>
      <c r="C56" s="138"/>
      <c r="D56" s="66"/>
      <c r="E56" s="66"/>
      <c r="F56" s="66"/>
      <c r="G56" s="66"/>
      <c r="H56" s="66"/>
      <c r="I56" s="66"/>
      <c r="J56" s="66"/>
      <c r="K56" s="66"/>
      <c r="L56" s="66"/>
      <c r="M56" s="66"/>
      <c r="N56" s="66"/>
      <c r="O56" s="66"/>
      <c r="P56" s="66"/>
      <c r="Q56" s="66"/>
      <c r="R56" s="66"/>
      <c r="S56" s="180"/>
    </row>
    <row r="57" spans="1:19" ht="12.75">
      <c r="A57" s="179"/>
      <c r="B57" s="156"/>
      <c r="C57" s="138"/>
      <c r="D57" s="66"/>
      <c r="E57" s="66"/>
      <c r="F57" s="66"/>
      <c r="G57" s="66"/>
      <c r="H57" s="66"/>
      <c r="I57" s="66"/>
      <c r="J57" s="66"/>
      <c r="K57" s="66"/>
      <c r="L57" s="66"/>
      <c r="M57" s="66"/>
      <c r="N57" s="66"/>
      <c r="O57" s="66"/>
      <c r="P57" s="66"/>
      <c r="Q57" s="66"/>
      <c r="R57" s="66"/>
      <c r="S57" s="180"/>
    </row>
    <row r="58" spans="1:19" ht="12.75">
      <c r="A58" s="179"/>
      <c r="B58" s="156"/>
      <c r="C58" s="138"/>
      <c r="D58" s="66"/>
      <c r="E58" s="66"/>
      <c r="F58" s="66"/>
      <c r="G58" s="66"/>
      <c r="H58" s="66"/>
      <c r="I58" s="66"/>
      <c r="J58" s="66"/>
      <c r="K58" s="66"/>
      <c r="L58" s="66"/>
      <c r="M58" s="66"/>
      <c r="N58" s="66"/>
      <c r="O58" s="66"/>
      <c r="P58" s="66"/>
      <c r="Q58" s="66"/>
      <c r="R58" s="66"/>
      <c r="S58" s="180"/>
    </row>
    <row r="59" spans="1:19" ht="12.75">
      <c r="A59" s="179"/>
      <c r="B59" s="156"/>
      <c r="C59" s="138"/>
      <c r="D59" s="66"/>
      <c r="E59" s="66"/>
      <c r="F59" s="66"/>
      <c r="G59" s="66"/>
      <c r="H59" s="66"/>
      <c r="I59" s="66"/>
      <c r="J59" s="66"/>
      <c r="K59" s="66"/>
      <c r="L59" s="66"/>
      <c r="M59" s="66"/>
      <c r="N59" s="66"/>
      <c r="O59" s="66"/>
      <c r="P59" s="66"/>
      <c r="Q59" s="66"/>
      <c r="R59" s="66"/>
      <c r="S59" s="180"/>
    </row>
    <row r="60" spans="1:19" ht="12.75">
      <c r="A60" s="179"/>
      <c r="B60" s="156"/>
      <c r="C60" s="138"/>
      <c r="D60" s="66"/>
      <c r="E60" s="66"/>
      <c r="F60" s="66"/>
      <c r="G60" s="66"/>
      <c r="H60" s="66"/>
      <c r="I60" s="66"/>
      <c r="J60" s="66"/>
      <c r="K60" s="66"/>
      <c r="L60" s="66"/>
      <c r="M60" s="66"/>
      <c r="N60" s="66"/>
      <c r="O60" s="66"/>
      <c r="P60" s="66"/>
      <c r="Q60" s="66"/>
      <c r="R60" s="66"/>
      <c r="S60" s="180"/>
    </row>
    <row r="61" spans="1:19" ht="12.75">
      <c r="A61" s="179"/>
      <c r="B61" s="156"/>
      <c r="C61" s="143"/>
      <c r="D61" s="66"/>
      <c r="E61" s="66"/>
      <c r="F61" s="66"/>
      <c r="G61" s="66"/>
      <c r="H61" s="66"/>
      <c r="I61" s="66"/>
      <c r="J61" s="66"/>
      <c r="K61" s="66"/>
      <c r="L61" s="66"/>
      <c r="M61" s="66"/>
      <c r="N61" s="66"/>
      <c r="O61" s="66"/>
      <c r="P61" s="66"/>
      <c r="Q61" s="66"/>
      <c r="R61" s="66"/>
      <c r="S61" s="180"/>
    </row>
    <row r="62" spans="1:19" ht="12.75">
      <c r="A62" s="179"/>
      <c r="B62" s="156"/>
      <c r="C62" s="144"/>
      <c r="D62" s="136"/>
      <c r="E62" s="136"/>
      <c r="F62" s="136"/>
      <c r="G62" s="136"/>
      <c r="H62" s="136"/>
      <c r="I62" s="136"/>
      <c r="J62" s="136"/>
      <c r="K62" s="136"/>
      <c r="L62" s="136"/>
      <c r="M62" s="136"/>
      <c r="N62" s="136"/>
      <c r="O62" s="136"/>
      <c r="P62" s="136"/>
      <c r="Q62" s="136"/>
      <c r="R62" s="136"/>
      <c r="S62" s="180"/>
    </row>
    <row r="63" spans="1:19" ht="12.75">
      <c r="A63" s="179"/>
      <c r="B63" s="156"/>
      <c r="C63" s="144"/>
      <c r="D63" s="136"/>
      <c r="E63" s="136"/>
      <c r="F63" s="136"/>
      <c r="G63" s="136"/>
      <c r="H63" s="136"/>
      <c r="I63" s="136"/>
      <c r="J63" s="136"/>
      <c r="K63" s="136"/>
      <c r="L63" s="136"/>
      <c r="M63" s="136"/>
      <c r="N63" s="136"/>
      <c r="O63" s="136"/>
      <c r="P63" s="136"/>
      <c r="Q63" s="136"/>
      <c r="R63" s="136"/>
      <c r="S63" s="180"/>
    </row>
    <row r="64" spans="1:19" ht="12.75">
      <c r="A64" s="179"/>
      <c r="B64" s="156"/>
      <c r="C64" s="144"/>
      <c r="D64" s="136"/>
      <c r="E64" s="136"/>
      <c r="F64" s="136"/>
      <c r="G64" s="136"/>
      <c r="H64" s="136"/>
      <c r="I64" s="136"/>
      <c r="J64" s="136"/>
      <c r="K64" s="136"/>
      <c r="L64" s="136"/>
      <c r="M64" s="136"/>
      <c r="N64" s="136"/>
      <c r="O64" s="136"/>
      <c r="P64" s="136"/>
      <c r="Q64" s="136"/>
      <c r="R64" s="136"/>
      <c r="S64" s="180"/>
    </row>
    <row r="65" spans="1:19" ht="12.75">
      <c r="A65" s="179"/>
      <c r="B65" s="156"/>
      <c r="C65" s="144"/>
      <c r="D65" s="136"/>
      <c r="E65" s="136"/>
      <c r="F65" s="136"/>
      <c r="G65" s="136"/>
      <c r="H65" s="136"/>
      <c r="I65" s="136"/>
      <c r="J65" s="136"/>
      <c r="K65" s="136"/>
      <c r="L65" s="136"/>
      <c r="M65" s="136"/>
      <c r="N65" s="136"/>
      <c r="O65" s="136"/>
      <c r="P65" s="136"/>
      <c r="Q65" s="136"/>
      <c r="R65" s="136"/>
      <c r="S65" s="180"/>
    </row>
    <row r="66" spans="1:19" ht="12.75">
      <c r="A66" s="179"/>
      <c r="B66" s="156"/>
      <c r="C66" s="144"/>
      <c r="D66" s="136"/>
      <c r="E66" s="136"/>
      <c r="F66" s="136"/>
      <c r="G66" s="136"/>
      <c r="H66" s="136"/>
      <c r="I66" s="136"/>
      <c r="J66" s="136"/>
      <c r="K66" s="136"/>
      <c r="L66" s="136"/>
      <c r="M66" s="136"/>
      <c r="N66" s="136"/>
      <c r="O66" s="136"/>
      <c r="P66" s="136"/>
      <c r="Q66" s="136"/>
      <c r="R66" s="136"/>
      <c r="S66" s="180"/>
    </row>
    <row r="67" spans="1:19" ht="12.75">
      <c r="A67" s="179"/>
      <c r="B67" s="156"/>
      <c r="C67" s="144"/>
      <c r="D67" s="136"/>
      <c r="E67" s="136"/>
      <c r="F67" s="136"/>
      <c r="G67" s="136"/>
      <c r="H67" s="136"/>
      <c r="I67" s="136"/>
      <c r="J67" s="136"/>
      <c r="K67" s="136"/>
      <c r="L67" s="136"/>
      <c r="M67" s="136"/>
      <c r="N67" s="136"/>
      <c r="O67" s="136"/>
      <c r="P67" s="136"/>
      <c r="Q67" s="136"/>
      <c r="R67" s="136"/>
      <c r="S67" s="180"/>
    </row>
    <row r="68" spans="1:19" ht="12.75">
      <c r="A68" s="179"/>
      <c r="B68" s="156"/>
      <c r="C68" s="144"/>
      <c r="D68" s="136"/>
      <c r="E68" s="136"/>
      <c r="F68" s="136"/>
      <c r="G68" s="136"/>
      <c r="H68" s="136"/>
      <c r="I68" s="136"/>
      <c r="J68" s="136"/>
      <c r="K68" s="136"/>
      <c r="L68" s="136"/>
      <c r="M68" s="136"/>
      <c r="N68" s="136"/>
      <c r="O68" s="136"/>
      <c r="P68" s="136"/>
      <c r="Q68" s="136"/>
      <c r="R68" s="136"/>
      <c r="S68" s="180"/>
    </row>
    <row r="69" spans="1:19" ht="12.75">
      <c r="A69" s="179"/>
      <c r="B69" s="156"/>
      <c r="C69" s="144"/>
      <c r="D69" s="136"/>
      <c r="E69" s="136"/>
      <c r="F69" s="136"/>
      <c r="G69" s="136"/>
      <c r="H69" s="136"/>
      <c r="I69" s="136"/>
      <c r="J69" s="136"/>
      <c r="K69" s="136"/>
      <c r="L69" s="136"/>
      <c r="M69" s="136"/>
      <c r="N69" s="136"/>
      <c r="O69" s="136"/>
      <c r="P69" s="136"/>
      <c r="Q69" s="136"/>
      <c r="R69" s="136"/>
      <c r="S69" s="180"/>
    </row>
    <row r="70" spans="1:19" ht="12.75">
      <c r="A70" s="179"/>
      <c r="B70" s="156"/>
      <c r="C70" s="144"/>
      <c r="D70" s="136"/>
      <c r="E70" s="136"/>
      <c r="F70" s="136"/>
      <c r="G70" s="136"/>
      <c r="H70" s="136"/>
      <c r="I70" s="136"/>
      <c r="J70" s="136"/>
      <c r="K70" s="136"/>
      <c r="L70" s="136"/>
      <c r="M70" s="136"/>
      <c r="N70" s="136"/>
      <c r="O70" s="136"/>
      <c r="P70" s="136"/>
      <c r="Q70" s="136"/>
      <c r="R70" s="136"/>
      <c r="S70" s="180"/>
    </row>
    <row r="71" spans="1:19" ht="12.75">
      <c r="A71" s="179"/>
      <c r="B71" s="156"/>
      <c r="C71" s="144"/>
      <c r="D71" s="136"/>
      <c r="E71" s="136"/>
      <c r="F71" s="136"/>
      <c r="G71" s="136"/>
      <c r="H71" s="136"/>
      <c r="I71" s="136"/>
      <c r="J71" s="136"/>
      <c r="K71" s="136"/>
      <c r="L71" s="136"/>
      <c r="M71" s="136"/>
      <c r="N71" s="136"/>
      <c r="O71" s="136"/>
      <c r="P71" s="136"/>
      <c r="Q71" s="136"/>
      <c r="R71" s="136"/>
      <c r="S71" s="180"/>
    </row>
    <row r="72" spans="1:19" ht="12.75">
      <c r="A72" s="179"/>
      <c r="B72" s="156"/>
      <c r="C72" s="144"/>
      <c r="D72" s="136"/>
      <c r="E72" s="136"/>
      <c r="F72" s="136"/>
      <c r="G72" s="136"/>
      <c r="H72" s="136"/>
      <c r="I72" s="136"/>
      <c r="J72" s="136"/>
      <c r="K72" s="136"/>
      <c r="L72" s="136"/>
      <c r="M72" s="136"/>
      <c r="N72" s="136"/>
      <c r="O72" s="136"/>
      <c r="P72" s="136"/>
      <c r="Q72" s="136"/>
      <c r="R72" s="136"/>
      <c r="S72" s="180"/>
    </row>
    <row r="73" spans="1:19" ht="12.75">
      <c r="A73" s="179"/>
      <c r="B73" s="156"/>
      <c r="C73" s="144"/>
      <c r="D73" s="136"/>
      <c r="E73" s="136"/>
      <c r="F73" s="136"/>
      <c r="G73" s="136"/>
      <c r="H73" s="136"/>
      <c r="I73" s="136"/>
      <c r="J73" s="136"/>
      <c r="K73" s="136"/>
      <c r="L73" s="136"/>
      <c r="M73" s="136"/>
      <c r="N73" s="136"/>
      <c r="O73" s="136"/>
      <c r="P73" s="136"/>
      <c r="Q73" s="136"/>
      <c r="R73" s="136"/>
      <c r="S73" s="180"/>
    </row>
    <row r="74" spans="1:19" ht="12.75">
      <c r="A74" s="179"/>
      <c r="B74" s="156"/>
      <c r="C74" s="144"/>
      <c r="D74" s="136"/>
      <c r="E74" s="136"/>
      <c r="F74" s="136"/>
      <c r="G74" s="136"/>
      <c r="H74" s="136"/>
      <c r="I74" s="136"/>
      <c r="J74" s="136"/>
      <c r="K74" s="136"/>
      <c r="L74" s="136"/>
      <c r="M74" s="136"/>
      <c r="N74" s="136"/>
      <c r="O74" s="136"/>
      <c r="P74" s="136"/>
      <c r="Q74" s="136"/>
      <c r="R74" s="136"/>
      <c r="S74" s="180"/>
    </row>
    <row r="75" spans="1:19" ht="12.75">
      <c r="A75" s="179"/>
      <c r="B75" s="156"/>
      <c r="C75" s="144"/>
      <c r="D75" s="136"/>
      <c r="E75" s="136"/>
      <c r="F75" s="136"/>
      <c r="G75" s="136"/>
      <c r="H75" s="136"/>
      <c r="I75" s="136"/>
      <c r="J75" s="136"/>
      <c r="K75" s="136"/>
      <c r="L75" s="136"/>
      <c r="M75" s="136"/>
      <c r="N75" s="136"/>
      <c r="O75" s="136"/>
      <c r="P75" s="136"/>
      <c r="Q75" s="136"/>
      <c r="R75" s="136"/>
      <c r="S75" s="180"/>
    </row>
    <row r="76" spans="1:19" ht="12.75">
      <c r="A76" s="179"/>
      <c r="B76" s="156"/>
      <c r="C76" s="144"/>
      <c r="D76" s="136"/>
      <c r="E76" s="136"/>
      <c r="F76" s="136"/>
      <c r="G76" s="136"/>
      <c r="H76" s="136"/>
      <c r="I76" s="136"/>
      <c r="J76" s="136"/>
      <c r="K76" s="136"/>
      <c r="L76" s="136"/>
      <c r="M76" s="136"/>
      <c r="N76" s="136"/>
      <c r="O76" s="136"/>
      <c r="P76" s="136"/>
      <c r="Q76" s="136"/>
      <c r="R76" s="136"/>
      <c r="S76" s="180"/>
    </row>
    <row r="77" spans="1:19" ht="12.75">
      <c r="A77" s="179"/>
      <c r="B77" s="156"/>
      <c r="C77" s="144"/>
      <c r="D77" s="136"/>
      <c r="E77" s="136"/>
      <c r="F77" s="136"/>
      <c r="G77" s="136"/>
      <c r="H77" s="136"/>
      <c r="I77" s="136"/>
      <c r="J77" s="136"/>
      <c r="K77" s="136"/>
      <c r="L77" s="136"/>
      <c r="M77" s="136"/>
      <c r="N77" s="136"/>
      <c r="O77" s="136"/>
      <c r="P77" s="136"/>
      <c r="Q77" s="136"/>
      <c r="R77" s="136"/>
      <c r="S77" s="180"/>
    </row>
    <row r="78" spans="1:19" ht="12.75">
      <c r="A78" s="179"/>
      <c r="B78" s="156"/>
      <c r="C78" s="144"/>
      <c r="D78" s="136"/>
      <c r="E78" s="136"/>
      <c r="F78" s="136"/>
      <c r="G78" s="136"/>
      <c r="H78" s="136"/>
      <c r="I78" s="136"/>
      <c r="J78" s="136"/>
      <c r="K78" s="136"/>
      <c r="L78" s="136"/>
      <c r="M78" s="136"/>
      <c r="N78" s="136"/>
      <c r="O78" s="136"/>
      <c r="P78" s="136"/>
      <c r="Q78" s="136"/>
      <c r="R78" s="136"/>
      <c r="S78" s="180"/>
    </row>
    <row r="79" spans="1:19" ht="12.75">
      <c r="A79" s="179"/>
      <c r="B79" s="156"/>
      <c r="C79" s="144"/>
      <c r="D79" s="136"/>
      <c r="E79" s="136"/>
      <c r="F79" s="136"/>
      <c r="G79" s="136"/>
      <c r="H79" s="136"/>
      <c r="I79" s="136"/>
      <c r="J79" s="136"/>
      <c r="K79" s="136"/>
      <c r="L79" s="136"/>
      <c r="M79" s="136"/>
      <c r="N79" s="136"/>
      <c r="O79" s="136"/>
      <c r="P79" s="136"/>
      <c r="Q79" s="136"/>
      <c r="R79" s="136"/>
      <c r="S79" s="180"/>
    </row>
    <row r="80" spans="1:19" ht="12.75">
      <c r="A80" s="179"/>
      <c r="B80" s="156"/>
      <c r="C80" s="144"/>
      <c r="D80" s="136"/>
      <c r="E80" s="136"/>
      <c r="F80" s="136"/>
      <c r="G80" s="136"/>
      <c r="H80" s="136"/>
      <c r="I80" s="136"/>
      <c r="J80" s="136"/>
      <c r="K80" s="136"/>
      <c r="L80" s="136"/>
      <c r="M80" s="136"/>
      <c r="N80" s="136"/>
      <c r="O80" s="136"/>
      <c r="P80" s="136"/>
      <c r="Q80" s="136"/>
      <c r="R80" s="136"/>
      <c r="S80" s="180"/>
    </row>
    <row r="81" spans="1:19" ht="12.75">
      <c r="A81" s="179"/>
      <c r="B81" s="156"/>
      <c r="C81" s="144"/>
      <c r="D81" s="136"/>
      <c r="E81" s="136"/>
      <c r="F81" s="136"/>
      <c r="G81" s="136"/>
      <c r="H81" s="136"/>
      <c r="I81" s="136"/>
      <c r="J81" s="136"/>
      <c r="K81" s="136"/>
      <c r="L81" s="136"/>
      <c r="M81" s="136"/>
      <c r="N81" s="136"/>
      <c r="O81" s="136"/>
      <c r="P81" s="136"/>
      <c r="Q81" s="136"/>
      <c r="R81" s="136"/>
      <c r="S81" s="180"/>
    </row>
    <row r="82" spans="1:19" ht="12.75">
      <c r="A82" s="179"/>
      <c r="B82" s="156"/>
      <c r="C82" s="144"/>
      <c r="D82" s="136"/>
      <c r="E82" s="136"/>
      <c r="F82" s="136"/>
      <c r="G82" s="136"/>
      <c r="H82" s="136"/>
      <c r="I82" s="136"/>
      <c r="J82" s="136"/>
      <c r="K82" s="136"/>
      <c r="L82" s="136"/>
      <c r="M82" s="136"/>
      <c r="N82" s="136"/>
      <c r="O82" s="136"/>
      <c r="P82" s="136"/>
      <c r="Q82" s="136"/>
      <c r="R82" s="136"/>
      <c r="S82" s="180"/>
    </row>
    <row r="83" spans="1:19" ht="12.75">
      <c r="A83" s="179"/>
      <c r="B83" s="156"/>
      <c r="C83" s="144"/>
      <c r="D83" s="136"/>
      <c r="E83" s="136"/>
      <c r="F83" s="136"/>
      <c r="G83" s="136"/>
      <c r="H83" s="136"/>
      <c r="I83" s="136"/>
      <c r="J83" s="136"/>
      <c r="K83" s="136"/>
      <c r="L83" s="136"/>
      <c r="M83" s="136"/>
      <c r="N83" s="136"/>
      <c r="O83" s="136"/>
      <c r="P83" s="136"/>
      <c r="Q83" s="136"/>
      <c r="R83" s="136"/>
      <c r="S83" s="180"/>
    </row>
    <row r="84" spans="1:19" ht="12.75">
      <c r="A84" s="179"/>
      <c r="B84" s="156"/>
      <c r="C84" s="144"/>
      <c r="D84" s="136"/>
      <c r="E84" s="136"/>
      <c r="F84" s="136"/>
      <c r="G84" s="136"/>
      <c r="H84" s="136"/>
      <c r="I84" s="136"/>
      <c r="J84" s="136"/>
      <c r="K84" s="136"/>
      <c r="L84" s="136"/>
      <c r="M84" s="136"/>
      <c r="N84" s="136"/>
      <c r="O84" s="136"/>
      <c r="P84" s="136"/>
      <c r="Q84" s="136"/>
      <c r="R84" s="136"/>
      <c r="S84" s="180"/>
    </row>
    <row r="85" spans="1:19" ht="12.75">
      <c r="A85" s="179"/>
      <c r="B85" s="156"/>
      <c r="C85" s="144"/>
      <c r="D85" s="136"/>
      <c r="E85" s="136"/>
      <c r="F85" s="136"/>
      <c r="G85" s="136"/>
      <c r="H85" s="136"/>
      <c r="I85" s="136"/>
      <c r="J85" s="136"/>
      <c r="K85" s="136"/>
      <c r="L85" s="136"/>
      <c r="M85" s="136"/>
      <c r="N85" s="136"/>
      <c r="O85" s="136"/>
      <c r="P85" s="136"/>
      <c r="Q85" s="136"/>
      <c r="R85" s="136"/>
      <c r="S85" s="180"/>
    </row>
    <row r="86" spans="1:19" ht="12.75">
      <c r="A86" s="179"/>
      <c r="B86" s="156"/>
      <c r="C86" s="144"/>
      <c r="D86" s="136"/>
      <c r="E86" s="136"/>
      <c r="F86" s="136"/>
      <c r="G86" s="136"/>
      <c r="H86" s="136"/>
      <c r="I86" s="136"/>
      <c r="J86" s="136"/>
      <c r="K86" s="136"/>
      <c r="L86" s="136"/>
      <c r="M86" s="136"/>
      <c r="N86" s="136"/>
      <c r="O86" s="136"/>
      <c r="P86" s="136"/>
      <c r="Q86" s="136"/>
      <c r="R86" s="136"/>
      <c r="S86" s="180"/>
    </row>
    <row r="87" spans="1:19" ht="12.75">
      <c r="A87" s="179"/>
      <c r="B87" s="156"/>
      <c r="C87" s="144"/>
      <c r="D87" s="136"/>
      <c r="E87" s="136"/>
      <c r="F87" s="136"/>
      <c r="G87" s="136"/>
      <c r="H87" s="136"/>
      <c r="I87" s="136"/>
      <c r="J87" s="136"/>
      <c r="K87" s="136"/>
      <c r="L87" s="136"/>
      <c r="M87" s="136"/>
      <c r="N87" s="136"/>
      <c r="O87" s="136"/>
      <c r="P87" s="136"/>
      <c r="Q87" s="136"/>
      <c r="R87" s="136"/>
      <c r="S87" s="180"/>
    </row>
    <row r="88" spans="1:19" ht="12.75">
      <c r="A88" s="179"/>
      <c r="B88" s="156"/>
      <c r="C88" s="144"/>
      <c r="D88" s="136"/>
      <c r="E88" s="136"/>
      <c r="F88" s="136"/>
      <c r="G88" s="136"/>
      <c r="H88" s="136"/>
      <c r="I88" s="136"/>
      <c r="J88" s="136"/>
      <c r="K88" s="136"/>
      <c r="L88" s="136"/>
      <c r="M88" s="136"/>
      <c r="N88" s="136"/>
      <c r="O88" s="136"/>
      <c r="P88" s="136"/>
      <c r="Q88" s="136"/>
      <c r="R88" s="136"/>
      <c r="S88" s="180"/>
    </row>
    <row r="89" spans="1:19" ht="12.75">
      <c r="A89" s="179"/>
      <c r="B89" s="156"/>
      <c r="C89" s="144"/>
      <c r="D89" s="136"/>
      <c r="E89" s="136"/>
      <c r="F89" s="136"/>
      <c r="G89" s="136"/>
      <c r="H89" s="136"/>
      <c r="I89" s="136"/>
      <c r="J89" s="136"/>
      <c r="K89" s="136"/>
      <c r="L89" s="136"/>
      <c r="M89" s="136"/>
      <c r="N89" s="136"/>
      <c r="O89" s="136"/>
      <c r="P89" s="136"/>
      <c r="Q89" s="136"/>
      <c r="R89" s="136"/>
      <c r="S89" s="180"/>
    </row>
    <row r="90" spans="1:19" ht="12.75">
      <c r="A90" s="179"/>
      <c r="B90" s="156"/>
      <c r="C90" s="144"/>
      <c r="D90" s="136"/>
      <c r="E90" s="136"/>
      <c r="F90" s="136"/>
      <c r="G90" s="136"/>
      <c r="H90" s="136"/>
      <c r="I90" s="136"/>
      <c r="J90" s="136"/>
      <c r="K90" s="136"/>
      <c r="L90" s="136"/>
      <c r="M90" s="136"/>
      <c r="N90" s="136"/>
      <c r="O90" s="136"/>
      <c r="P90" s="136"/>
      <c r="Q90" s="136"/>
      <c r="R90" s="136"/>
      <c r="S90" s="180"/>
    </row>
    <row r="91" spans="1:19" ht="12.75">
      <c r="A91" s="179"/>
      <c r="B91" s="156"/>
      <c r="C91" s="144"/>
      <c r="D91" s="136"/>
      <c r="E91" s="136"/>
      <c r="F91" s="136"/>
      <c r="G91" s="136"/>
      <c r="H91" s="136"/>
      <c r="I91" s="136"/>
      <c r="J91" s="136"/>
      <c r="K91" s="136"/>
      <c r="L91" s="136"/>
      <c r="M91" s="136"/>
      <c r="N91" s="136"/>
      <c r="O91" s="136"/>
      <c r="P91" s="136"/>
      <c r="Q91" s="136"/>
      <c r="R91" s="136"/>
      <c r="S91" s="180"/>
    </row>
    <row r="92" spans="1:19" ht="12.75">
      <c r="A92" s="179"/>
      <c r="B92" s="156"/>
      <c r="C92" s="144"/>
      <c r="D92" s="136"/>
      <c r="E92" s="136"/>
      <c r="F92" s="136"/>
      <c r="G92" s="136"/>
      <c r="H92" s="136"/>
      <c r="I92" s="136"/>
      <c r="J92" s="136"/>
      <c r="K92" s="136"/>
      <c r="L92" s="136"/>
      <c r="M92" s="136"/>
      <c r="N92" s="136"/>
      <c r="O92" s="136"/>
      <c r="P92" s="136"/>
      <c r="Q92" s="136"/>
      <c r="R92" s="136"/>
      <c r="S92" s="180"/>
    </row>
    <row r="93" spans="1:19" ht="12.75">
      <c r="A93" s="179"/>
      <c r="B93" s="156"/>
      <c r="C93" s="144"/>
      <c r="D93" s="136"/>
      <c r="E93" s="136"/>
      <c r="F93" s="136"/>
      <c r="G93" s="136"/>
      <c r="H93" s="136"/>
      <c r="I93" s="136"/>
      <c r="J93" s="136"/>
      <c r="K93" s="136"/>
      <c r="L93" s="136"/>
      <c r="M93" s="136"/>
      <c r="N93" s="136"/>
      <c r="O93" s="136"/>
      <c r="P93" s="136"/>
      <c r="Q93" s="136"/>
      <c r="R93" s="136"/>
      <c r="S93" s="180"/>
    </row>
    <row r="94" spans="1:19" ht="12.75">
      <c r="A94" s="179"/>
      <c r="B94" s="156"/>
      <c r="C94" s="144"/>
      <c r="D94" s="136"/>
      <c r="E94" s="136"/>
      <c r="F94" s="136"/>
      <c r="G94" s="136"/>
      <c r="H94" s="136"/>
      <c r="I94" s="136"/>
      <c r="J94" s="136"/>
      <c r="K94" s="136"/>
      <c r="L94" s="136"/>
      <c r="M94" s="136"/>
      <c r="N94" s="136"/>
      <c r="O94" s="136"/>
      <c r="P94" s="136"/>
      <c r="Q94" s="136"/>
      <c r="R94" s="136"/>
      <c r="S94" s="180"/>
    </row>
    <row r="95" spans="1:19" ht="12.75">
      <c r="A95" s="179"/>
      <c r="B95" s="156"/>
      <c r="C95" s="144"/>
      <c r="D95" s="136"/>
      <c r="E95" s="136"/>
      <c r="F95" s="136"/>
      <c r="G95" s="136"/>
      <c r="H95" s="136"/>
      <c r="I95" s="136"/>
      <c r="J95" s="136"/>
      <c r="K95" s="136"/>
      <c r="L95" s="136"/>
      <c r="M95" s="136"/>
      <c r="N95" s="136"/>
      <c r="O95" s="136"/>
      <c r="P95" s="136"/>
      <c r="Q95" s="136"/>
      <c r="R95" s="136"/>
      <c r="S95" s="180"/>
    </row>
    <row r="96" spans="1:19" ht="12.75">
      <c r="A96" s="179"/>
      <c r="B96" s="156"/>
      <c r="C96" s="144"/>
      <c r="D96" s="136"/>
      <c r="E96" s="136"/>
      <c r="F96" s="136"/>
      <c r="G96" s="136"/>
      <c r="H96" s="136"/>
      <c r="I96" s="136"/>
      <c r="J96" s="136"/>
      <c r="K96" s="136"/>
      <c r="L96" s="136"/>
      <c r="M96" s="136"/>
      <c r="N96" s="136"/>
      <c r="O96" s="136"/>
      <c r="P96" s="136"/>
      <c r="Q96" s="136"/>
      <c r="R96" s="136"/>
      <c r="S96" s="180"/>
    </row>
    <row r="97" spans="1:19" ht="12.75">
      <c r="A97" s="179"/>
      <c r="B97" s="156"/>
      <c r="C97" s="144"/>
      <c r="D97" s="136"/>
      <c r="E97" s="136"/>
      <c r="F97" s="136"/>
      <c r="G97" s="136"/>
      <c r="H97" s="136"/>
      <c r="I97" s="136"/>
      <c r="J97" s="136"/>
      <c r="K97" s="136"/>
      <c r="L97" s="136"/>
      <c r="M97" s="136"/>
      <c r="N97" s="136"/>
      <c r="O97" s="136"/>
      <c r="P97" s="136"/>
      <c r="Q97" s="136"/>
      <c r="R97" s="136"/>
      <c r="S97" s="180"/>
    </row>
    <row r="98" spans="1:19" ht="12.75">
      <c r="A98" s="179"/>
      <c r="B98" s="156"/>
      <c r="C98" s="144"/>
      <c r="D98" s="136"/>
      <c r="E98" s="136"/>
      <c r="F98" s="136"/>
      <c r="G98" s="136"/>
      <c r="H98" s="136"/>
      <c r="I98" s="136"/>
      <c r="J98" s="136"/>
      <c r="K98" s="136"/>
      <c r="L98" s="136"/>
      <c r="M98" s="136"/>
      <c r="N98" s="136"/>
      <c r="O98" s="136"/>
      <c r="P98" s="136"/>
      <c r="Q98" s="136"/>
      <c r="R98" s="136"/>
      <c r="S98" s="180"/>
    </row>
    <row r="99" spans="1:19" ht="12.75">
      <c r="A99" s="179"/>
      <c r="B99" s="156"/>
      <c r="C99" s="144"/>
      <c r="D99" s="136"/>
      <c r="E99" s="136"/>
      <c r="F99" s="136"/>
      <c r="G99" s="136"/>
      <c r="H99" s="136"/>
      <c r="I99" s="136"/>
      <c r="J99" s="136"/>
      <c r="K99" s="136"/>
      <c r="L99" s="136"/>
      <c r="M99" s="136"/>
      <c r="N99" s="136"/>
      <c r="O99" s="136"/>
      <c r="P99" s="136"/>
      <c r="Q99" s="136"/>
      <c r="R99" s="136"/>
      <c r="S99" s="180"/>
    </row>
    <row r="100" spans="1:19" ht="12.75">
      <c r="A100" s="179"/>
      <c r="B100" s="156"/>
      <c r="C100" s="144"/>
      <c r="D100" s="136"/>
      <c r="E100" s="136"/>
      <c r="F100" s="136"/>
      <c r="G100" s="136"/>
      <c r="H100" s="136"/>
      <c r="I100" s="136"/>
      <c r="J100" s="136"/>
      <c r="K100" s="136"/>
      <c r="L100" s="136"/>
      <c r="M100" s="136"/>
      <c r="N100" s="136"/>
      <c r="O100" s="136"/>
      <c r="P100" s="136"/>
      <c r="Q100" s="136"/>
      <c r="R100" s="136"/>
      <c r="S100" s="180"/>
    </row>
    <row r="101" spans="1:19" ht="12.75">
      <c r="A101" s="179"/>
      <c r="B101" s="156"/>
      <c r="C101" s="144"/>
      <c r="D101" s="136"/>
      <c r="E101" s="136"/>
      <c r="F101" s="136"/>
      <c r="G101" s="136"/>
      <c r="H101" s="136"/>
      <c r="I101" s="136"/>
      <c r="J101" s="136"/>
      <c r="K101" s="136"/>
      <c r="L101" s="136"/>
      <c r="M101" s="136"/>
      <c r="N101" s="136"/>
      <c r="O101" s="136"/>
      <c r="P101" s="136"/>
      <c r="Q101" s="136"/>
      <c r="R101" s="136"/>
      <c r="S101" s="180"/>
    </row>
    <row r="102" spans="1:19" ht="12.75">
      <c r="A102" s="179"/>
      <c r="B102" s="156"/>
      <c r="C102" s="144"/>
      <c r="D102" s="136"/>
      <c r="E102" s="136"/>
      <c r="F102" s="136"/>
      <c r="G102" s="136"/>
      <c r="H102" s="136"/>
      <c r="I102" s="136"/>
      <c r="J102" s="136"/>
      <c r="K102" s="136"/>
      <c r="L102" s="136"/>
      <c r="M102" s="136"/>
      <c r="N102" s="136"/>
      <c r="O102" s="136"/>
      <c r="P102" s="136"/>
      <c r="Q102" s="136"/>
      <c r="R102" s="136"/>
      <c r="S102" s="180"/>
    </row>
    <row r="103" spans="1:19" ht="12.75">
      <c r="A103" s="179"/>
      <c r="B103" s="156"/>
      <c r="C103" s="144"/>
      <c r="D103" s="136"/>
      <c r="E103" s="136"/>
      <c r="F103" s="136"/>
      <c r="G103" s="136"/>
      <c r="H103" s="136"/>
      <c r="I103" s="136"/>
      <c r="J103" s="136"/>
      <c r="K103" s="136"/>
      <c r="L103" s="136"/>
      <c r="M103" s="136"/>
      <c r="N103" s="136"/>
      <c r="O103" s="136"/>
      <c r="P103" s="136"/>
      <c r="Q103" s="136"/>
      <c r="R103" s="136"/>
      <c r="S103" s="180"/>
    </row>
    <row r="104" spans="1:19" ht="12.75">
      <c r="A104" s="179"/>
      <c r="B104" s="156"/>
      <c r="C104" s="144"/>
      <c r="D104" s="136"/>
      <c r="E104" s="136"/>
      <c r="F104" s="136"/>
      <c r="G104" s="136"/>
      <c r="H104" s="136"/>
      <c r="I104" s="136"/>
      <c r="J104" s="136"/>
      <c r="K104" s="136"/>
      <c r="L104" s="136"/>
      <c r="M104" s="136"/>
      <c r="N104" s="136"/>
      <c r="O104" s="136"/>
      <c r="P104" s="136"/>
      <c r="Q104" s="136"/>
      <c r="R104" s="136"/>
      <c r="S104" s="180"/>
    </row>
    <row r="105" spans="1:19" ht="12.75">
      <c r="A105" s="179"/>
      <c r="B105" s="156"/>
      <c r="C105" s="144"/>
      <c r="D105" s="136"/>
      <c r="E105" s="136"/>
      <c r="F105" s="136"/>
      <c r="G105" s="136"/>
      <c r="H105" s="136"/>
      <c r="I105" s="136"/>
      <c r="J105" s="136"/>
      <c r="K105" s="136"/>
      <c r="L105" s="136"/>
      <c r="M105" s="136"/>
      <c r="N105" s="136"/>
      <c r="O105" s="136"/>
      <c r="P105" s="136"/>
      <c r="Q105" s="136"/>
      <c r="R105" s="136"/>
      <c r="S105" s="180"/>
    </row>
  </sheetData>
  <sheetProtection password="CA1D" sheet="1" objects="1" scenarios="1"/>
  <mergeCells count="19">
    <mergeCell ref="O1:O5"/>
    <mergeCell ref="F1:F5"/>
    <mergeCell ref="H1:H5"/>
    <mergeCell ref="M1:M5"/>
    <mergeCell ref="J1:J5"/>
    <mergeCell ref="A1:A105"/>
    <mergeCell ref="S1:S105"/>
    <mergeCell ref="D1:D5"/>
    <mergeCell ref="I1:I5"/>
    <mergeCell ref="G1:G5"/>
    <mergeCell ref="Q1:Q5"/>
    <mergeCell ref="K1:K5"/>
    <mergeCell ref="L1:L5"/>
    <mergeCell ref="P1:P5"/>
    <mergeCell ref="R1:R5"/>
    <mergeCell ref="B3:C3"/>
    <mergeCell ref="B2:C2"/>
    <mergeCell ref="E1:E5"/>
    <mergeCell ref="N1:N5"/>
  </mergeCells>
  <printOptions/>
  <pageMargins left="0.5" right="0.5" top="1" bottom="1" header="0.5" footer="0.5"/>
  <pageSetup horizontalDpi="600" verticalDpi="600" orientation="portrait" scale="80" r:id="rId1"/>
  <headerFooter alignWithMargins="0">
    <oddHeader>&amp;C&amp;"Arial,Bold"&amp;14WolfTrax&amp;12
Events Attended - &amp;D</oddHeader>
  </headerFooter>
</worksheet>
</file>

<file path=xl/worksheets/sheet4.xml><?xml version="1.0" encoding="utf-8"?>
<worksheet xmlns="http://schemas.openxmlformats.org/spreadsheetml/2006/main" xmlns:r="http://schemas.openxmlformats.org/officeDocument/2006/relationships">
  <dimension ref="A1:T136"/>
  <sheetViews>
    <sheetView showGridLines="0" workbookViewId="0" topLeftCell="A1">
      <pane ySplit="4" topLeftCell="BM5" activePane="bottomLeft" state="frozen"/>
      <selection pane="topLeft" activeCell="A1" sqref="A1"/>
      <selection pane="bottomLeft" activeCell="E6" sqref="E6"/>
    </sheetView>
  </sheetViews>
  <sheetFormatPr defaultColWidth="9.140625" defaultRowHeight="12.75"/>
  <cols>
    <col min="1" max="1" width="3.140625" style="0" customWidth="1"/>
    <col min="2" max="2" width="2.57421875" style="0" customWidth="1"/>
    <col min="3" max="3" width="13.57421875" style="0" customWidth="1"/>
    <col min="4" max="4" width="14.28125" style="0" customWidth="1"/>
    <col min="5" max="19" width="3.421875" style="0" customWidth="1"/>
    <col min="20" max="20" width="3.140625" style="0" customWidth="1"/>
  </cols>
  <sheetData>
    <row r="1" spans="1:20" ht="12.75" customHeight="1">
      <c r="A1" s="183" t="s">
        <v>97</v>
      </c>
      <c r="B1" s="12"/>
      <c r="C1" s="14" t="s">
        <v>266</v>
      </c>
      <c r="D1" s="15" t="str">
        <f>Instructions!F3</f>
        <v> </v>
      </c>
      <c r="E1" s="192" t="str">
        <f>'Scout 1'!$A1</f>
        <v>Scout 1</v>
      </c>
      <c r="F1" s="192" t="str">
        <f>'Scout 2'!$A1</f>
        <v>Scout 2</v>
      </c>
      <c r="G1" s="192" t="str">
        <f>'Scout 3'!$A1</f>
        <v>Scout 3</v>
      </c>
      <c r="H1" s="192" t="str">
        <f>'Scout 4'!$A1</f>
        <v>Scout 4</v>
      </c>
      <c r="I1" s="192" t="str">
        <f>'Scout 5'!$A1</f>
        <v>Scout 5</v>
      </c>
      <c r="J1" s="192" t="str">
        <f>'Scout 6'!$A1</f>
        <v>Scout 6</v>
      </c>
      <c r="K1" s="192" t="str">
        <f>'Scout 7'!$A1</f>
        <v>Scout 7</v>
      </c>
      <c r="L1" s="192" t="str">
        <f>'Scout 8'!$A1</f>
        <v>Scout 8</v>
      </c>
      <c r="M1" s="192" t="str">
        <f>'Scout 9'!$A1</f>
        <v>Scout 9</v>
      </c>
      <c r="N1" s="192" t="str">
        <f>'Scout 10'!$A1</f>
        <v>Scout 10</v>
      </c>
      <c r="O1" s="192" t="str">
        <f>'Scout 11'!$A1</f>
        <v>Scout 11</v>
      </c>
      <c r="P1" s="192" t="str">
        <f>'Scout 12'!$A1</f>
        <v>Scout 12</v>
      </c>
      <c r="Q1" s="192" t="str">
        <f>'Scout 13'!$A1</f>
        <v>Scout 13</v>
      </c>
      <c r="R1" s="192" t="str">
        <f>'Scout 14'!$A1</f>
        <v>Scout 14</v>
      </c>
      <c r="S1" s="192" t="str">
        <f>'Scout 15'!$A1</f>
        <v>Scout 15</v>
      </c>
      <c r="T1" s="182" t="s">
        <v>97</v>
      </c>
    </row>
    <row r="2" spans="1:20" ht="12.75" customHeight="1">
      <c r="A2" s="183"/>
      <c r="B2" s="8"/>
      <c r="C2" s="13" t="s">
        <v>267</v>
      </c>
      <c r="D2" s="16" t="str">
        <f>Instructions!F5</f>
        <v> </v>
      </c>
      <c r="E2" s="193"/>
      <c r="F2" s="193"/>
      <c r="G2" s="193"/>
      <c r="H2" s="193"/>
      <c r="I2" s="193"/>
      <c r="J2" s="193"/>
      <c r="K2" s="193"/>
      <c r="L2" s="193"/>
      <c r="M2" s="193"/>
      <c r="N2" s="193"/>
      <c r="O2" s="193"/>
      <c r="P2" s="193"/>
      <c r="Q2" s="193"/>
      <c r="R2" s="193"/>
      <c r="S2" s="193"/>
      <c r="T2" s="182"/>
    </row>
    <row r="3" spans="1:20" ht="12.75">
      <c r="A3" s="183"/>
      <c r="B3" s="195" t="s">
        <v>277</v>
      </c>
      <c r="C3" s="196"/>
      <c r="D3" s="197"/>
      <c r="E3" s="193"/>
      <c r="F3" s="193"/>
      <c r="G3" s="193"/>
      <c r="H3" s="193"/>
      <c r="I3" s="193"/>
      <c r="J3" s="193"/>
      <c r="K3" s="193"/>
      <c r="L3" s="193"/>
      <c r="M3" s="193"/>
      <c r="N3" s="193"/>
      <c r="O3" s="193"/>
      <c r="P3" s="193"/>
      <c r="Q3" s="193"/>
      <c r="R3" s="193"/>
      <c r="S3" s="193"/>
      <c r="T3" s="182"/>
    </row>
    <row r="4" spans="1:20" ht="12.75" customHeight="1">
      <c r="A4" s="183"/>
      <c r="B4" s="198" t="s">
        <v>278</v>
      </c>
      <c r="C4" s="199"/>
      <c r="D4" s="200"/>
      <c r="E4" s="194"/>
      <c r="F4" s="194"/>
      <c r="G4" s="194"/>
      <c r="H4" s="194"/>
      <c r="I4" s="194"/>
      <c r="J4" s="194"/>
      <c r="K4" s="194"/>
      <c r="L4" s="194"/>
      <c r="M4" s="194"/>
      <c r="N4" s="194"/>
      <c r="O4" s="194"/>
      <c r="P4" s="194"/>
      <c r="Q4" s="194"/>
      <c r="R4" s="194"/>
      <c r="S4" s="194"/>
      <c r="T4" s="182"/>
    </row>
    <row r="5" spans="1:20" ht="20.25" customHeight="1">
      <c r="A5" s="183"/>
      <c r="B5" s="17" t="s">
        <v>254</v>
      </c>
      <c r="C5" s="17"/>
      <c r="D5" s="19" t="s">
        <v>269</v>
      </c>
      <c r="E5" s="19"/>
      <c r="F5" s="19"/>
      <c r="G5" s="17"/>
      <c r="H5" s="17"/>
      <c r="I5" s="17"/>
      <c r="J5" s="17"/>
      <c r="K5" s="184" t="s">
        <v>481</v>
      </c>
      <c r="L5" s="185"/>
      <c r="M5" s="185"/>
      <c r="N5" s="185"/>
      <c r="O5" s="185"/>
      <c r="P5" s="185"/>
      <c r="Q5" s="185"/>
      <c r="R5" s="185"/>
      <c r="S5" s="185"/>
      <c r="T5" s="182"/>
    </row>
    <row r="6" spans="1:20" ht="12.75">
      <c r="A6" s="183"/>
      <c r="B6" s="155" t="s">
        <v>13</v>
      </c>
      <c r="C6" s="189" t="s">
        <v>19</v>
      </c>
      <c r="D6" s="189"/>
      <c r="E6" s="66"/>
      <c r="F6" s="66"/>
      <c r="G6" s="66"/>
      <c r="H6" s="66"/>
      <c r="I6" s="66"/>
      <c r="J6" s="66"/>
      <c r="K6" s="66"/>
      <c r="L6" s="66"/>
      <c r="M6" s="66"/>
      <c r="N6" s="66"/>
      <c r="O6" s="66"/>
      <c r="P6" s="66"/>
      <c r="Q6" s="66"/>
      <c r="R6" s="66"/>
      <c r="S6" s="66"/>
      <c r="T6" s="182"/>
    </row>
    <row r="7" spans="1:20" ht="12.75">
      <c r="A7" s="183"/>
      <c r="B7" s="155" t="s">
        <v>0</v>
      </c>
      <c r="C7" s="189" t="s">
        <v>18</v>
      </c>
      <c r="D7" s="189"/>
      <c r="E7" s="66"/>
      <c r="F7" s="66"/>
      <c r="G7" s="66"/>
      <c r="H7" s="66"/>
      <c r="I7" s="66"/>
      <c r="J7" s="66"/>
      <c r="K7" s="66"/>
      <c r="L7" s="66"/>
      <c r="M7" s="66"/>
      <c r="N7" s="66"/>
      <c r="O7" s="66"/>
      <c r="P7" s="66"/>
      <c r="Q7" s="66"/>
      <c r="R7" s="66"/>
      <c r="S7" s="66"/>
      <c r="T7" s="182"/>
    </row>
    <row r="8" spans="1:20" ht="12.75">
      <c r="A8" s="183"/>
      <c r="B8" s="155" t="s">
        <v>1</v>
      </c>
      <c r="C8" s="189" t="s">
        <v>17</v>
      </c>
      <c r="D8" s="189"/>
      <c r="E8" s="66"/>
      <c r="F8" s="66"/>
      <c r="G8" s="66"/>
      <c r="H8" s="66"/>
      <c r="I8" s="66"/>
      <c r="J8" s="66"/>
      <c r="K8" s="66"/>
      <c r="L8" s="66"/>
      <c r="M8" s="66"/>
      <c r="N8" s="66"/>
      <c r="O8" s="66"/>
      <c r="P8" s="66"/>
      <c r="Q8" s="66"/>
      <c r="R8" s="66"/>
      <c r="S8" s="66"/>
      <c r="T8" s="182"/>
    </row>
    <row r="9" spans="1:20" ht="12.75">
      <c r="A9" s="183"/>
      <c r="B9" s="155" t="s">
        <v>2</v>
      </c>
      <c r="C9" s="189" t="s">
        <v>11</v>
      </c>
      <c r="D9" s="189"/>
      <c r="E9" s="66"/>
      <c r="F9" s="66"/>
      <c r="G9" s="66"/>
      <c r="H9" s="66"/>
      <c r="I9" s="66"/>
      <c r="J9" s="66"/>
      <c r="K9" s="66"/>
      <c r="L9" s="66"/>
      <c r="M9" s="66"/>
      <c r="N9" s="66"/>
      <c r="O9" s="66"/>
      <c r="P9" s="66"/>
      <c r="Q9" s="66"/>
      <c r="R9" s="66"/>
      <c r="S9" s="66"/>
      <c r="T9" s="182"/>
    </row>
    <row r="10" spans="1:20" ht="12.75">
      <c r="A10" s="183"/>
      <c r="B10" s="155" t="s">
        <v>3</v>
      </c>
      <c r="C10" s="189" t="s">
        <v>20</v>
      </c>
      <c r="D10" s="189"/>
      <c r="E10" s="66"/>
      <c r="F10" s="66"/>
      <c r="G10" s="66"/>
      <c r="H10" s="66"/>
      <c r="I10" s="66"/>
      <c r="J10" s="66"/>
      <c r="K10" s="66"/>
      <c r="L10" s="66"/>
      <c r="M10" s="66"/>
      <c r="N10" s="66"/>
      <c r="O10" s="66"/>
      <c r="P10" s="66"/>
      <c r="Q10" s="66"/>
      <c r="R10" s="66"/>
      <c r="S10" s="66"/>
      <c r="T10" s="182"/>
    </row>
    <row r="11" spans="1:20" ht="12.75">
      <c r="A11" s="183"/>
      <c r="B11" s="155" t="s">
        <v>4</v>
      </c>
      <c r="C11" s="189" t="s">
        <v>25</v>
      </c>
      <c r="D11" s="189"/>
      <c r="E11" s="66"/>
      <c r="F11" s="66"/>
      <c r="G11" s="66"/>
      <c r="H11" s="66"/>
      <c r="I11" s="66"/>
      <c r="J11" s="66"/>
      <c r="K11" s="66"/>
      <c r="L11" s="66"/>
      <c r="M11" s="66"/>
      <c r="N11" s="66"/>
      <c r="O11" s="66"/>
      <c r="P11" s="66"/>
      <c r="Q11" s="66"/>
      <c r="R11" s="66"/>
      <c r="S11" s="66"/>
      <c r="T11" s="182"/>
    </row>
    <row r="12" spans="1:20" ht="12.75">
      <c r="A12" s="183"/>
      <c r="B12" s="155" t="s">
        <v>5</v>
      </c>
      <c r="C12" s="189" t="s">
        <v>24</v>
      </c>
      <c r="D12" s="189"/>
      <c r="E12" s="66"/>
      <c r="F12" s="66"/>
      <c r="G12" s="66"/>
      <c r="H12" s="66"/>
      <c r="I12" s="66"/>
      <c r="J12" s="66"/>
      <c r="K12" s="66"/>
      <c r="L12" s="66"/>
      <c r="M12" s="66"/>
      <c r="N12" s="66"/>
      <c r="O12" s="66"/>
      <c r="P12" s="66"/>
      <c r="Q12" s="66"/>
      <c r="R12" s="66"/>
      <c r="S12" s="66"/>
      <c r="T12" s="182"/>
    </row>
    <row r="13" spans="1:20" ht="12.75">
      <c r="A13" s="183"/>
      <c r="B13" s="155" t="s">
        <v>6</v>
      </c>
      <c r="C13" s="189" t="s">
        <v>12</v>
      </c>
      <c r="D13" s="189"/>
      <c r="E13" s="66"/>
      <c r="F13" s="66"/>
      <c r="G13" s="66"/>
      <c r="H13" s="66"/>
      <c r="I13" s="66"/>
      <c r="J13" s="66"/>
      <c r="K13" s="66"/>
      <c r="L13" s="66"/>
      <c r="M13" s="66"/>
      <c r="N13" s="66"/>
      <c r="O13" s="66"/>
      <c r="P13" s="66"/>
      <c r="Q13" s="66"/>
      <c r="R13" s="66"/>
      <c r="S13" s="66"/>
      <c r="T13" s="182"/>
    </row>
    <row r="14" spans="1:20" ht="12.75">
      <c r="A14" s="183"/>
      <c r="B14" s="155" t="s">
        <v>7</v>
      </c>
      <c r="C14" s="189" t="s">
        <v>23</v>
      </c>
      <c r="D14" s="189"/>
      <c r="E14" s="66"/>
      <c r="F14" s="66"/>
      <c r="G14" s="66"/>
      <c r="H14" s="66"/>
      <c r="I14" s="66"/>
      <c r="J14" s="66"/>
      <c r="K14" s="66"/>
      <c r="L14" s="66"/>
      <c r="M14" s="66"/>
      <c r="N14" s="66"/>
      <c r="O14" s="66"/>
      <c r="P14" s="66"/>
      <c r="Q14" s="66"/>
      <c r="R14" s="66"/>
      <c r="S14" s="66"/>
      <c r="T14" s="182"/>
    </row>
    <row r="15" spans="1:20" ht="12.75">
      <c r="A15" s="183"/>
      <c r="B15" s="155" t="s">
        <v>8</v>
      </c>
      <c r="C15" s="189" t="s">
        <v>22</v>
      </c>
      <c r="D15" s="189"/>
      <c r="E15" s="66"/>
      <c r="F15" s="66"/>
      <c r="G15" s="66"/>
      <c r="H15" s="66"/>
      <c r="I15" s="66"/>
      <c r="J15" s="66"/>
      <c r="K15" s="66"/>
      <c r="L15" s="66"/>
      <c r="M15" s="66"/>
      <c r="N15" s="66"/>
      <c r="O15" s="66"/>
      <c r="P15" s="66"/>
      <c r="Q15" s="66"/>
      <c r="R15" s="66"/>
      <c r="S15" s="66"/>
      <c r="T15" s="182"/>
    </row>
    <row r="16" spans="1:20" ht="12.75">
      <c r="A16" s="183"/>
      <c r="B16" s="155" t="s">
        <v>9</v>
      </c>
      <c r="C16" s="189" t="s">
        <v>21</v>
      </c>
      <c r="D16" s="189"/>
      <c r="E16" s="66"/>
      <c r="F16" s="66"/>
      <c r="G16" s="66"/>
      <c r="H16" s="66"/>
      <c r="I16" s="66"/>
      <c r="J16" s="66"/>
      <c r="K16" s="66"/>
      <c r="L16" s="66"/>
      <c r="M16" s="66"/>
      <c r="N16" s="66"/>
      <c r="O16" s="66"/>
      <c r="P16" s="66"/>
      <c r="Q16" s="66"/>
      <c r="R16" s="66"/>
      <c r="S16" s="66"/>
      <c r="T16" s="182"/>
    </row>
    <row r="17" spans="1:20" ht="13.5" thickBot="1">
      <c r="A17" s="183"/>
      <c r="B17" s="155" t="s">
        <v>10</v>
      </c>
      <c r="C17" s="189" t="s">
        <v>26</v>
      </c>
      <c r="D17" s="189"/>
      <c r="E17" s="67"/>
      <c r="F17" s="67"/>
      <c r="G17" s="67"/>
      <c r="H17" s="67"/>
      <c r="I17" s="67"/>
      <c r="J17" s="67"/>
      <c r="K17" s="67"/>
      <c r="L17" s="67"/>
      <c r="M17" s="67"/>
      <c r="N17" s="67"/>
      <c r="O17" s="67"/>
      <c r="P17" s="67"/>
      <c r="Q17" s="67"/>
      <c r="R17" s="67"/>
      <c r="S17" s="67"/>
      <c r="T17" s="182"/>
    </row>
    <row r="18" spans="1:20" ht="13.5" thickBot="1">
      <c r="A18" s="183"/>
      <c r="C18" s="187" t="s">
        <v>276</v>
      </c>
      <c r="D18" s="187"/>
      <c r="E18" s="68" t="str">
        <f>IF(AND(COUNTIF(E6:E10,"A")&gt;4,(COUNTIF(E11:E17,"A")&gt;0)),"C",IF(COUNTIF(E6:E17,"A")&gt;0,"P"," "))</f>
        <v> </v>
      </c>
      <c r="F18" s="68" t="str">
        <f aca="true" t="shared" si="0" ref="F18:S18">IF(AND(COUNTIF(F6:F10,"A")&gt;4,(COUNTIF(F11:F17,"A")&gt;0)),"C",IF(COUNTIF(F6:F17,"A")&gt;0,"P"," "))</f>
        <v> </v>
      </c>
      <c r="G18" s="68" t="str">
        <f t="shared" si="0"/>
        <v> </v>
      </c>
      <c r="H18" s="68" t="str">
        <f t="shared" si="0"/>
        <v> </v>
      </c>
      <c r="I18" s="68" t="str">
        <f t="shared" si="0"/>
        <v> </v>
      </c>
      <c r="J18" s="68" t="str">
        <f t="shared" si="0"/>
        <v> </v>
      </c>
      <c r="K18" s="68" t="str">
        <f t="shared" si="0"/>
        <v> </v>
      </c>
      <c r="L18" s="68" t="str">
        <f t="shared" si="0"/>
        <v> </v>
      </c>
      <c r="M18" s="68" t="str">
        <f t="shared" si="0"/>
        <v> </v>
      </c>
      <c r="N18" s="68" t="str">
        <f t="shared" si="0"/>
        <v> </v>
      </c>
      <c r="O18" s="68" t="str">
        <f t="shared" si="0"/>
        <v> </v>
      </c>
      <c r="P18" s="68" t="str">
        <f t="shared" si="0"/>
        <v> </v>
      </c>
      <c r="Q18" s="68" t="str">
        <f t="shared" si="0"/>
        <v> </v>
      </c>
      <c r="R18" s="68" t="str">
        <f t="shared" si="0"/>
        <v> </v>
      </c>
      <c r="S18" s="68" t="str">
        <f t="shared" si="0"/>
        <v> </v>
      </c>
      <c r="T18" s="182"/>
    </row>
    <row r="19" spans="1:20" ht="20.25" customHeight="1">
      <c r="A19" s="183"/>
      <c r="B19" s="18" t="s">
        <v>255</v>
      </c>
      <c r="C19" s="18"/>
      <c r="D19" s="191" t="s">
        <v>270</v>
      </c>
      <c r="E19" s="191"/>
      <c r="F19" s="191"/>
      <c r="G19" s="191"/>
      <c r="H19" s="191"/>
      <c r="I19" s="191"/>
      <c r="J19" s="191"/>
      <c r="K19" s="191"/>
      <c r="L19" s="191"/>
      <c r="M19" s="191"/>
      <c r="N19" s="191"/>
      <c r="O19" s="191"/>
      <c r="P19" s="191"/>
      <c r="Q19" s="191"/>
      <c r="R19" s="191"/>
      <c r="S19" s="191"/>
      <c r="T19" s="182"/>
    </row>
    <row r="20" spans="1:20" ht="12.75">
      <c r="A20" s="183"/>
      <c r="B20" s="155" t="s">
        <v>13</v>
      </c>
      <c r="C20" s="189" t="s">
        <v>16</v>
      </c>
      <c r="D20" s="189"/>
      <c r="E20" s="66"/>
      <c r="F20" s="66"/>
      <c r="G20" s="66"/>
      <c r="H20" s="66"/>
      <c r="I20" s="66"/>
      <c r="J20" s="66"/>
      <c r="K20" s="66"/>
      <c r="L20" s="66"/>
      <c r="M20" s="66"/>
      <c r="N20" s="66"/>
      <c r="O20" s="66"/>
      <c r="P20" s="66"/>
      <c r="Q20" s="66"/>
      <c r="R20" s="66"/>
      <c r="S20" s="66"/>
      <c r="T20" s="182"/>
    </row>
    <row r="21" spans="1:20" ht="12.75">
      <c r="A21" s="183"/>
      <c r="B21" s="155" t="s">
        <v>0</v>
      </c>
      <c r="C21" s="189" t="s">
        <v>27</v>
      </c>
      <c r="D21" s="189"/>
      <c r="E21" s="66"/>
      <c r="F21" s="66"/>
      <c r="G21" s="66"/>
      <c r="H21" s="66"/>
      <c r="I21" s="66"/>
      <c r="J21" s="66"/>
      <c r="K21" s="66"/>
      <c r="L21" s="66"/>
      <c r="M21" s="66"/>
      <c r="N21" s="66"/>
      <c r="O21" s="66"/>
      <c r="P21" s="66"/>
      <c r="Q21" s="66"/>
      <c r="R21" s="66"/>
      <c r="S21" s="66"/>
      <c r="T21" s="182"/>
    </row>
    <row r="22" spans="1:20" ht="12.75">
      <c r="A22" s="183"/>
      <c r="B22" s="155" t="s">
        <v>1</v>
      </c>
      <c r="C22" s="189" t="s">
        <v>15</v>
      </c>
      <c r="D22" s="189"/>
      <c r="E22" s="66"/>
      <c r="F22" s="66"/>
      <c r="G22" s="66"/>
      <c r="H22" s="66"/>
      <c r="I22" s="66"/>
      <c r="J22" s="66"/>
      <c r="K22" s="66"/>
      <c r="L22" s="66"/>
      <c r="M22" s="66"/>
      <c r="N22" s="66"/>
      <c r="O22" s="66"/>
      <c r="P22" s="66"/>
      <c r="Q22" s="66"/>
      <c r="R22" s="66"/>
      <c r="S22" s="66"/>
      <c r="T22" s="182"/>
    </row>
    <row r="23" spans="1:20" ht="12.75">
      <c r="A23" s="183"/>
      <c r="B23" s="155" t="s">
        <v>2</v>
      </c>
      <c r="C23" s="189" t="s">
        <v>14</v>
      </c>
      <c r="D23" s="189"/>
      <c r="E23" s="66"/>
      <c r="F23" s="66"/>
      <c r="G23" s="66"/>
      <c r="H23" s="66"/>
      <c r="I23" s="66"/>
      <c r="J23" s="66"/>
      <c r="K23" s="66"/>
      <c r="L23" s="66"/>
      <c r="M23" s="66"/>
      <c r="N23" s="66"/>
      <c r="O23" s="66"/>
      <c r="P23" s="66"/>
      <c r="Q23" s="66"/>
      <c r="R23" s="66"/>
      <c r="S23" s="66"/>
      <c r="T23" s="182"/>
    </row>
    <row r="24" spans="1:20" ht="12.75">
      <c r="A24" s="183"/>
      <c r="B24" s="155" t="s">
        <v>3</v>
      </c>
      <c r="C24" s="189" t="s">
        <v>28</v>
      </c>
      <c r="D24" s="189"/>
      <c r="E24" s="66"/>
      <c r="F24" s="66"/>
      <c r="G24" s="66"/>
      <c r="H24" s="66"/>
      <c r="I24" s="66"/>
      <c r="J24" s="66"/>
      <c r="K24" s="66"/>
      <c r="L24" s="66"/>
      <c r="M24" s="66"/>
      <c r="N24" s="66"/>
      <c r="O24" s="66"/>
      <c r="P24" s="66"/>
      <c r="Q24" s="66"/>
      <c r="R24" s="66"/>
      <c r="S24" s="66"/>
      <c r="T24" s="182"/>
    </row>
    <row r="25" spans="1:20" ht="12.75">
      <c r="A25" s="183"/>
      <c r="B25" s="155" t="s">
        <v>4</v>
      </c>
      <c r="C25" s="189" t="s">
        <v>379</v>
      </c>
      <c r="D25" s="189"/>
      <c r="E25" s="66"/>
      <c r="F25" s="66"/>
      <c r="G25" s="66"/>
      <c r="H25" s="66"/>
      <c r="I25" s="66"/>
      <c r="J25" s="66"/>
      <c r="K25" s="66"/>
      <c r="L25" s="66"/>
      <c r="M25" s="66"/>
      <c r="N25" s="66"/>
      <c r="O25" s="66"/>
      <c r="P25" s="66"/>
      <c r="Q25" s="66"/>
      <c r="R25" s="66"/>
      <c r="S25" s="66"/>
      <c r="T25" s="182"/>
    </row>
    <row r="26" spans="1:20" ht="13.5" thickBot="1">
      <c r="A26" s="183"/>
      <c r="B26" s="155" t="s">
        <v>5</v>
      </c>
      <c r="C26" s="189" t="s">
        <v>29</v>
      </c>
      <c r="D26" s="189"/>
      <c r="E26" s="66"/>
      <c r="F26" s="66"/>
      <c r="G26" s="66"/>
      <c r="H26" s="66"/>
      <c r="I26" s="66"/>
      <c r="J26" s="66"/>
      <c r="K26" s="66"/>
      <c r="L26" s="66"/>
      <c r="M26" s="66"/>
      <c r="N26" s="66"/>
      <c r="O26" s="66"/>
      <c r="P26" s="66"/>
      <c r="Q26" s="66"/>
      <c r="R26" s="66"/>
      <c r="S26" s="66"/>
      <c r="T26" s="182"/>
    </row>
    <row r="27" spans="1:20" ht="13.5" thickBot="1">
      <c r="A27" s="183"/>
      <c r="B27" s="10"/>
      <c r="C27" s="187" t="s">
        <v>276</v>
      </c>
      <c r="D27" s="187"/>
      <c r="E27" s="68" t="str">
        <f>IF(COUNTIF(E20:E26,"A")&gt;6,"C",IF(COUNTIF(E20:E26,"A")&gt;0,"P"," "))</f>
        <v> </v>
      </c>
      <c r="F27" s="68" t="str">
        <f aca="true" t="shared" si="1" ref="F27:S27">IF(COUNTIF(F20:F26,"A")&gt;6,"C",IF(COUNTIF(F20:F26,"A")&gt;0,"P"," "))</f>
        <v> </v>
      </c>
      <c r="G27" s="68" t="str">
        <f t="shared" si="1"/>
        <v> </v>
      </c>
      <c r="H27" s="68" t="str">
        <f t="shared" si="1"/>
        <v> </v>
      </c>
      <c r="I27" s="68" t="str">
        <f t="shared" si="1"/>
        <v> </v>
      </c>
      <c r="J27" s="68" t="str">
        <f t="shared" si="1"/>
        <v> </v>
      </c>
      <c r="K27" s="68" t="str">
        <f t="shared" si="1"/>
        <v> </v>
      </c>
      <c r="L27" s="68" t="str">
        <f t="shared" si="1"/>
        <v> </v>
      </c>
      <c r="M27" s="68" t="str">
        <f t="shared" si="1"/>
        <v> </v>
      </c>
      <c r="N27" s="68" t="str">
        <f t="shared" si="1"/>
        <v> </v>
      </c>
      <c r="O27" s="68" t="str">
        <f t="shared" si="1"/>
        <v> </v>
      </c>
      <c r="P27" s="68" t="str">
        <f t="shared" si="1"/>
        <v> </v>
      </c>
      <c r="Q27" s="68" t="str">
        <f t="shared" si="1"/>
        <v> </v>
      </c>
      <c r="R27" s="68" t="str">
        <f t="shared" si="1"/>
        <v> </v>
      </c>
      <c r="S27" s="68" t="str">
        <f t="shared" si="1"/>
        <v> </v>
      </c>
      <c r="T27" s="182"/>
    </row>
    <row r="28" spans="1:20" ht="20.25" customHeight="1">
      <c r="A28" s="183"/>
      <c r="B28" s="18" t="s">
        <v>256</v>
      </c>
      <c r="C28" s="18"/>
      <c r="D28" s="18"/>
      <c r="E28" s="201" t="s">
        <v>270</v>
      </c>
      <c r="F28" s="201"/>
      <c r="G28" s="201"/>
      <c r="H28" s="201"/>
      <c r="I28" s="201"/>
      <c r="J28" s="201"/>
      <c r="K28" s="201"/>
      <c r="L28" s="201"/>
      <c r="M28" s="201"/>
      <c r="N28" s="201"/>
      <c r="O28" s="201"/>
      <c r="P28" s="201"/>
      <c r="Q28" s="201"/>
      <c r="R28" s="201"/>
      <c r="S28" s="201"/>
      <c r="T28" s="182"/>
    </row>
    <row r="29" spans="1:20" ht="12.75">
      <c r="A29" s="183"/>
      <c r="B29" s="155" t="s">
        <v>13</v>
      </c>
      <c r="C29" s="189" t="s">
        <v>30</v>
      </c>
      <c r="D29" s="189"/>
      <c r="E29" s="66"/>
      <c r="F29" s="66"/>
      <c r="G29" s="66"/>
      <c r="H29" s="66"/>
      <c r="I29" s="66"/>
      <c r="J29" s="66"/>
      <c r="K29" s="66"/>
      <c r="L29" s="66"/>
      <c r="M29" s="66"/>
      <c r="N29" s="66"/>
      <c r="O29" s="66"/>
      <c r="P29" s="66"/>
      <c r="Q29" s="66"/>
      <c r="R29" s="66"/>
      <c r="S29" s="66"/>
      <c r="T29" s="182"/>
    </row>
    <row r="30" spans="1:20" ht="12.75">
      <c r="A30" s="183"/>
      <c r="B30" s="155" t="s">
        <v>0</v>
      </c>
      <c r="C30" s="189" t="s">
        <v>37</v>
      </c>
      <c r="D30" s="189"/>
      <c r="E30" s="66"/>
      <c r="F30" s="66"/>
      <c r="G30" s="66"/>
      <c r="H30" s="66"/>
      <c r="I30" s="66"/>
      <c r="J30" s="66"/>
      <c r="K30" s="66"/>
      <c r="L30" s="66"/>
      <c r="M30" s="66"/>
      <c r="N30" s="66"/>
      <c r="O30" s="66"/>
      <c r="P30" s="66"/>
      <c r="Q30" s="66"/>
      <c r="R30" s="66"/>
      <c r="S30" s="66"/>
      <c r="T30" s="182"/>
    </row>
    <row r="31" spans="1:20" ht="13.5" thickBot="1">
      <c r="A31" s="183"/>
      <c r="B31" s="155" t="s">
        <v>1</v>
      </c>
      <c r="C31" s="189" t="s">
        <v>38</v>
      </c>
      <c r="D31" s="189"/>
      <c r="E31" s="66"/>
      <c r="F31" s="66"/>
      <c r="G31" s="66"/>
      <c r="H31" s="66"/>
      <c r="I31" s="66"/>
      <c r="J31" s="66"/>
      <c r="K31" s="66"/>
      <c r="L31" s="66"/>
      <c r="M31" s="66"/>
      <c r="N31" s="66"/>
      <c r="O31" s="66"/>
      <c r="P31" s="66"/>
      <c r="Q31" s="66"/>
      <c r="R31" s="66"/>
      <c r="S31" s="66"/>
      <c r="T31" s="182"/>
    </row>
    <row r="32" spans="1:20" ht="13.5" thickBot="1">
      <c r="A32" s="183"/>
      <c r="B32" s="10"/>
      <c r="C32" s="187" t="s">
        <v>276</v>
      </c>
      <c r="D32" s="187"/>
      <c r="E32" s="68" t="str">
        <f>IF(COUNTIF(E29:E31,"A")&gt;2,"C",IF(COUNTIF(E29:E31,"A")&gt;0,"P"," "))</f>
        <v> </v>
      </c>
      <c r="F32" s="68" t="str">
        <f aca="true" t="shared" si="2" ref="F32:S32">IF(COUNTIF(F29:F31,"A")&gt;2,"C",IF(COUNTIF(F29:F31,"A")&gt;0,"P"," "))</f>
        <v> </v>
      </c>
      <c r="G32" s="68" t="str">
        <f t="shared" si="2"/>
        <v> </v>
      </c>
      <c r="H32" s="68" t="str">
        <f t="shared" si="2"/>
        <v> </v>
      </c>
      <c r="I32" s="68" t="str">
        <f t="shared" si="2"/>
        <v> </v>
      </c>
      <c r="J32" s="68" t="str">
        <f t="shared" si="2"/>
        <v> </v>
      </c>
      <c r="K32" s="68" t="str">
        <f t="shared" si="2"/>
        <v> </v>
      </c>
      <c r="L32" s="68" t="str">
        <f t="shared" si="2"/>
        <v> </v>
      </c>
      <c r="M32" s="68" t="str">
        <f t="shared" si="2"/>
        <v> </v>
      </c>
      <c r="N32" s="68" t="str">
        <f t="shared" si="2"/>
        <v> </v>
      </c>
      <c r="O32" s="68" t="str">
        <f t="shared" si="2"/>
        <v> </v>
      </c>
      <c r="P32" s="68" t="str">
        <f t="shared" si="2"/>
        <v> </v>
      </c>
      <c r="Q32" s="68" t="str">
        <f t="shared" si="2"/>
        <v> </v>
      </c>
      <c r="R32" s="68" t="str">
        <f t="shared" si="2"/>
        <v> </v>
      </c>
      <c r="S32" s="68" t="str">
        <f t="shared" si="2"/>
        <v> </v>
      </c>
      <c r="T32" s="182"/>
    </row>
    <row r="33" spans="1:20" ht="20.25" customHeight="1">
      <c r="A33" s="183"/>
      <c r="B33" s="11" t="s">
        <v>271</v>
      </c>
      <c r="C33" s="2"/>
      <c r="G33" t="s">
        <v>270</v>
      </c>
      <c r="T33" s="182"/>
    </row>
    <row r="34" spans="1:20" ht="12.75">
      <c r="A34" s="183"/>
      <c r="B34" s="155" t="s">
        <v>13</v>
      </c>
      <c r="C34" s="189" t="s">
        <v>32</v>
      </c>
      <c r="D34" s="189"/>
      <c r="E34" s="66"/>
      <c r="F34" s="66"/>
      <c r="G34" s="66"/>
      <c r="H34" s="66"/>
      <c r="I34" s="66"/>
      <c r="J34" s="66"/>
      <c r="K34" s="66"/>
      <c r="L34" s="66"/>
      <c r="M34" s="66"/>
      <c r="N34" s="66"/>
      <c r="O34" s="66"/>
      <c r="P34" s="66"/>
      <c r="Q34" s="66"/>
      <c r="R34" s="66"/>
      <c r="S34" s="66"/>
      <c r="T34" s="182"/>
    </row>
    <row r="35" spans="1:20" ht="12.75">
      <c r="A35" s="183"/>
      <c r="B35" s="155" t="s">
        <v>0</v>
      </c>
      <c r="C35" s="189" t="s">
        <v>33</v>
      </c>
      <c r="D35" s="189"/>
      <c r="E35" s="66"/>
      <c r="F35" s="66"/>
      <c r="G35" s="66"/>
      <c r="H35" s="66"/>
      <c r="I35" s="66"/>
      <c r="J35" s="66"/>
      <c r="K35" s="66"/>
      <c r="L35" s="66"/>
      <c r="M35" s="66"/>
      <c r="N35" s="66"/>
      <c r="O35" s="66"/>
      <c r="P35" s="66"/>
      <c r="Q35" s="66"/>
      <c r="R35" s="66"/>
      <c r="S35" s="66"/>
      <c r="T35" s="182"/>
    </row>
    <row r="36" spans="1:20" ht="12.75">
      <c r="A36" s="183"/>
      <c r="B36" s="155" t="s">
        <v>1</v>
      </c>
      <c r="C36" s="189" t="s">
        <v>31</v>
      </c>
      <c r="D36" s="189"/>
      <c r="E36" s="66"/>
      <c r="F36" s="66"/>
      <c r="G36" s="66"/>
      <c r="H36" s="66"/>
      <c r="I36" s="66"/>
      <c r="J36" s="66"/>
      <c r="K36" s="66"/>
      <c r="L36" s="66"/>
      <c r="M36" s="66"/>
      <c r="N36" s="66"/>
      <c r="O36" s="66"/>
      <c r="P36" s="66"/>
      <c r="Q36" s="66"/>
      <c r="R36" s="66"/>
      <c r="S36" s="66"/>
      <c r="T36" s="182"/>
    </row>
    <row r="37" spans="1:20" ht="12.75">
      <c r="A37" s="183"/>
      <c r="B37" s="155" t="s">
        <v>2</v>
      </c>
      <c r="C37" s="189" t="s">
        <v>34</v>
      </c>
      <c r="D37" s="189"/>
      <c r="E37" s="66"/>
      <c r="F37" s="66"/>
      <c r="G37" s="66"/>
      <c r="H37" s="66"/>
      <c r="I37" s="66"/>
      <c r="J37" s="66"/>
      <c r="K37" s="66"/>
      <c r="L37" s="66"/>
      <c r="M37" s="66"/>
      <c r="N37" s="66"/>
      <c r="O37" s="66"/>
      <c r="P37" s="66"/>
      <c r="Q37" s="66"/>
      <c r="R37" s="66"/>
      <c r="S37" s="66"/>
      <c r="T37" s="182"/>
    </row>
    <row r="38" spans="1:20" ht="12.75">
      <c r="A38" s="183"/>
      <c r="B38" s="155" t="s">
        <v>3</v>
      </c>
      <c r="C38" s="189" t="s">
        <v>35</v>
      </c>
      <c r="D38" s="189"/>
      <c r="E38" s="66"/>
      <c r="F38" s="66"/>
      <c r="G38" s="66"/>
      <c r="H38" s="66"/>
      <c r="I38" s="66"/>
      <c r="J38" s="66"/>
      <c r="K38" s="66"/>
      <c r="L38" s="66"/>
      <c r="M38" s="66"/>
      <c r="N38" s="66"/>
      <c r="O38" s="66"/>
      <c r="P38" s="66"/>
      <c r="Q38" s="66"/>
      <c r="R38" s="66"/>
      <c r="S38" s="66"/>
      <c r="T38" s="182"/>
    </row>
    <row r="39" spans="1:20" ht="13.5" thickBot="1">
      <c r="A39" s="183"/>
      <c r="B39" s="155" t="s">
        <v>4</v>
      </c>
      <c r="C39" s="189" t="s">
        <v>36</v>
      </c>
      <c r="D39" s="189"/>
      <c r="E39" s="66"/>
      <c r="F39" s="66"/>
      <c r="G39" s="66"/>
      <c r="H39" s="66"/>
      <c r="I39" s="66"/>
      <c r="J39" s="66"/>
      <c r="K39" s="66"/>
      <c r="L39" s="66"/>
      <c r="M39" s="66"/>
      <c r="N39" s="66"/>
      <c r="O39" s="66"/>
      <c r="P39" s="66"/>
      <c r="Q39" s="66"/>
      <c r="R39" s="66"/>
      <c r="S39" s="66"/>
      <c r="T39" s="182"/>
    </row>
    <row r="40" spans="1:20" ht="13.5" thickBot="1">
      <c r="A40" s="183"/>
      <c r="B40" s="10"/>
      <c r="C40" s="187" t="s">
        <v>276</v>
      </c>
      <c r="D40" s="187"/>
      <c r="E40" s="68" t="str">
        <f>IF(COUNTIF(E34:E39,"A")&gt;5,"C",IF(COUNTIF(E34:E39,"A")&gt;0,"P"," "))</f>
        <v> </v>
      </c>
      <c r="F40" s="68" t="str">
        <f aca="true" t="shared" si="3" ref="F40:S40">IF(COUNTIF(F34:F39,"A")&gt;5,"C",IF(COUNTIF(F34:F39,"A")&gt;0,"P"," "))</f>
        <v> </v>
      </c>
      <c r="G40" s="68" t="str">
        <f t="shared" si="3"/>
        <v> </v>
      </c>
      <c r="H40" s="68" t="str">
        <f t="shared" si="3"/>
        <v> </v>
      </c>
      <c r="I40" s="68" t="str">
        <f t="shared" si="3"/>
        <v> </v>
      </c>
      <c r="J40" s="68" t="str">
        <f t="shared" si="3"/>
        <v> </v>
      </c>
      <c r="K40" s="68" t="str">
        <f t="shared" si="3"/>
        <v> </v>
      </c>
      <c r="L40" s="68" t="str">
        <f t="shared" si="3"/>
        <v> </v>
      </c>
      <c r="M40" s="68" t="str">
        <f t="shared" si="3"/>
        <v> </v>
      </c>
      <c r="N40" s="68" t="str">
        <f t="shared" si="3"/>
        <v> </v>
      </c>
      <c r="O40" s="68" t="str">
        <f t="shared" si="3"/>
        <v> </v>
      </c>
      <c r="P40" s="68" t="str">
        <f t="shared" si="3"/>
        <v> </v>
      </c>
      <c r="Q40" s="68" t="str">
        <f t="shared" si="3"/>
        <v> </v>
      </c>
      <c r="R40" s="68" t="str">
        <f t="shared" si="3"/>
        <v> </v>
      </c>
      <c r="S40" s="68" t="str">
        <f t="shared" si="3"/>
        <v> </v>
      </c>
      <c r="T40" s="182"/>
    </row>
    <row r="41" spans="1:20" ht="20.25" customHeight="1">
      <c r="A41" s="183"/>
      <c r="B41" s="2" t="s">
        <v>272</v>
      </c>
      <c r="C41" s="2"/>
      <c r="E41" t="s">
        <v>273</v>
      </c>
      <c r="T41" s="182"/>
    </row>
    <row r="42" spans="1:20" ht="12.75">
      <c r="A42" s="183"/>
      <c r="B42" s="155" t="s">
        <v>13</v>
      </c>
      <c r="C42" s="189" t="s">
        <v>94</v>
      </c>
      <c r="D42" s="189"/>
      <c r="E42" s="66"/>
      <c r="F42" s="66"/>
      <c r="G42" s="66"/>
      <c r="H42" s="66"/>
      <c r="I42" s="66"/>
      <c r="J42" s="66"/>
      <c r="K42" s="66"/>
      <c r="L42" s="66"/>
      <c r="M42" s="66"/>
      <c r="N42" s="66"/>
      <c r="O42" s="66"/>
      <c r="P42" s="66"/>
      <c r="Q42" s="66"/>
      <c r="R42" s="66"/>
      <c r="S42" s="66"/>
      <c r="T42" s="182"/>
    </row>
    <row r="43" spans="1:20" ht="12.75">
      <c r="A43" s="183"/>
      <c r="B43" s="155" t="s">
        <v>0</v>
      </c>
      <c r="C43" s="189" t="s">
        <v>67</v>
      </c>
      <c r="D43" s="189"/>
      <c r="E43" s="66"/>
      <c r="F43" s="66"/>
      <c r="G43" s="66"/>
      <c r="H43" s="66"/>
      <c r="I43" s="66"/>
      <c r="J43" s="66"/>
      <c r="K43" s="66"/>
      <c r="L43" s="66"/>
      <c r="M43" s="66"/>
      <c r="N43" s="66"/>
      <c r="O43" s="66"/>
      <c r="P43" s="66"/>
      <c r="Q43" s="66"/>
      <c r="R43" s="66"/>
      <c r="S43" s="66"/>
      <c r="T43" s="182"/>
    </row>
    <row r="44" spans="1:20" ht="12.75">
      <c r="A44" s="183"/>
      <c r="B44" s="155" t="s">
        <v>1</v>
      </c>
      <c r="C44" s="189" t="s">
        <v>70</v>
      </c>
      <c r="D44" s="189"/>
      <c r="E44" s="66"/>
      <c r="F44" s="66"/>
      <c r="G44" s="66"/>
      <c r="H44" s="66"/>
      <c r="I44" s="66"/>
      <c r="J44" s="66"/>
      <c r="K44" s="66"/>
      <c r="L44" s="66"/>
      <c r="M44" s="66"/>
      <c r="N44" s="66"/>
      <c r="O44" s="66"/>
      <c r="P44" s="66"/>
      <c r="Q44" s="66"/>
      <c r="R44" s="66"/>
      <c r="S44" s="66"/>
      <c r="T44" s="182"/>
    </row>
    <row r="45" spans="1:20" ht="12.75">
      <c r="A45" s="183"/>
      <c r="B45" s="155" t="s">
        <v>2</v>
      </c>
      <c r="C45" s="189" t="s">
        <v>68</v>
      </c>
      <c r="D45" s="189"/>
      <c r="E45" s="66"/>
      <c r="F45" s="66"/>
      <c r="G45" s="66"/>
      <c r="H45" s="66"/>
      <c r="I45" s="66"/>
      <c r="J45" s="66"/>
      <c r="K45" s="66"/>
      <c r="L45" s="66"/>
      <c r="M45" s="66"/>
      <c r="N45" s="66"/>
      <c r="O45" s="66"/>
      <c r="P45" s="66"/>
      <c r="Q45" s="66"/>
      <c r="R45" s="66"/>
      <c r="S45" s="66"/>
      <c r="T45" s="182"/>
    </row>
    <row r="46" spans="1:20" ht="13.5" thickBot="1">
      <c r="A46" s="183"/>
      <c r="B46" s="155" t="s">
        <v>3</v>
      </c>
      <c r="C46" s="189" t="s">
        <v>69</v>
      </c>
      <c r="D46" s="189"/>
      <c r="E46" s="66"/>
      <c r="F46" s="66"/>
      <c r="G46" s="66"/>
      <c r="H46" s="66"/>
      <c r="I46" s="66"/>
      <c r="J46" s="66"/>
      <c r="K46" s="66"/>
      <c r="L46" s="66"/>
      <c r="M46" s="66"/>
      <c r="N46" s="66"/>
      <c r="O46" s="66"/>
      <c r="P46" s="66"/>
      <c r="Q46" s="66"/>
      <c r="R46" s="66"/>
      <c r="S46" s="66"/>
      <c r="T46" s="182"/>
    </row>
    <row r="47" spans="1:20" ht="13.5" thickBot="1">
      <c r="A47" s="183"/>
      <c r="B47" s="10"/>
      <c r="C47" s="187" t="s">
        <v>276</v>
      </c>
      <c r="D47" s="187"/>
      <c r="E47" s="68" t="str">
        <f>IF(COUNTIF(E42:E46,"A")&gt;4,"C",IF(COUNTIF(E42:E46,"A")&gt;0,"P"," "))</f>
        <v> </v>
      </c>
      <c r="F47" s="68" t="str">
        <f aca="true" t="shared" si="4" ref="F47:S47">IF(COUNTIF(F42:F46,"A")&gt;4,"C",IF(COUNTIF(F42:F46,"A")&gt;0,"P"," "))</f>
        <v> </v>
      </c>
      <c r="G47" s="68" t="str">
        <f t="shared" si="4"/>
        <v> </v>
      </c>
      <c r="H47" s="68" t="str">
        <f t="shared" si="4"/>
        <v> </v>
      </c>
      <c r="I47" s="68" t="str">
        <f t="shared" si="4"/>
        <v> </v>
      </c>
      <c r="J47" s="68" t="str">
        <f t="shared" si="4"/>
        <v> </v>
      </c>
      <c r="K47" s="68" t="str">
        <f t="shared" si="4"/>
        <v> </v>
      </c>
      <c r="L47" s="68" t="str">
        <f t="shared" si="4"/>
        <v> </v>
      </c>
      <c r="M47" s="68" t="str">
        <f t="shared" si="4"/>
        <v> </v>
      </c>
      <c r="N47" s="68" t="str">
        <f t="shared" si="4"/>
        <v> </v>
      </c>
      <c r="O47" s="68" t="str">
        <f t="shared" si="4"/>
        <v> </v>
      </c>
      <c r="P47" s="68" t="str">
        <f t="shared" si="4"/>
        <v> </v>
      </c>
      <c r="Q47" s="68" t="str">
        <f t="shared" si="4"/>
        <v> </v>
      </c>
      <c r="R47" s="68" t="str">
        <f t="shared" si="4"/>
        <v> </v>
      </c>
      <c r="S47" s="68" t="str">
        <f t="shared" si="4"/>
        <v> </v>
      </c>
      <c r="T47" s="182"/>
    </row>
    <row r="48" spans="1:20" ht="20.25" customHeight="1">
      <c r="A48" s="183"/>
      <c r="B48" s="2" t="s">
        <v>257</v>
      </c>
      <c r="C48" s="2"/>
      <c r="E48" t="s">
        <v>273</v>
      </c>
      <c r="T48" s="182"/>
    </row>
    <row r="49" spans="1:20" ht="12.75">
      <c r="A49" s="183"/>
      <c r="B49" s="37" t="s">
        <v>13</v>
      </c>
      <c r="C49" s="189" t="s">
        <v>71</v>
      </c>
      <c r="D49" s="189"/>
      <c r="E49" s="66"/>
      <c r="F49" s="66"/>
      <c r="G49" s="66"/>
      <c r="H49" s="66"/>
      <c r="I49" s="66"/>
      <c r="J49" s="66"/>
      <c r="K49" s="66"/>
      <c r="L49" s="66"/>
      <c r="M49" s="66"/>
      <c r="N49" s="66"/>
      <c r="O49" s="66"/>
      <c r="P49" s="66"/>
      <c r="Q49" s="66"/>
      <c r="R49" s="66"/>
      <c r="S49" s="66"/>
      <c r="T49" s="182"/>
    </row>
    <row r="50" spans="1:20" ht="12.75">
      <c r="A50" s="183"/>
      <c r="B50" s="37"/>
      <c r="C50" s="189" t="s">
        <v>72</v>
      </c>
      <c r="D50" s="189"/>
      <c r="E50" s="66"/>
      <c r="F50" s="66"/>
      <c r="G50" s="66"/>
      <c r="H50" s="66"/>
      <c r="I50" s="66"/>
      <c r="J50" s="66"/>
      <c r="K50" s="66"/>
      <c r="L50" s="66"/>
      <c r="M50" s="66"/>
      <c r="N50" s="66"/>
      <c r="O50" s="66"/>
      <c r="P50" s="66"/>
      <c r="Q50" s="66"/>
      <c r="R50" s="66"/>
      <c r="S50" s="66"/>
      <c r="T50" s="182"/>
    </row>
    <row r="51" spans="1:20" ht="12.75">
      <c r="A51" s="183"/>
      <c r="B51" s="37"/>
      <c r="C51" s="189" t="s">
        <v>73</v>
      </c>
      <c r="D51" s="189"/>
      <c r="E51" s="66"/>
      <c r="F51" s="66"/>
      <c r="G51" s="66"/>
      <c r="H51" s="66"/>
      <c r="I51" s="66"/>
      <c r="J51" s="66"/>
      <c r="K51" s="66"/>
      <c r="L51" s="66"/>
      <c r="M51" s="66"/>
      <c r="N51" s="66"/>
      <c r="O51" s="66"/>
      <c r="P51" s="66"/>
      <c r="Q51" s="66"/>
      <c r="R51" s="66"/>
      <c r="S51" s="66"/>
      <c r="T51" s="182"/>
    </row>
    <row r="52" spans="1:20" ht="12.75">
      <c r="A52" s="183"/>
      <c r="B52" s="37" t="s">
        <v>0</v>
      </c>
      <c r="C52" s="189" t="s">
        <v>95</v>
      </c>
      <c r="D52" s="189"/>
      <c r="E52" s="66"/>
      <c r="F52" s="66"/>
      <c r="G52" s="66"/>
      <c r="H52" s="66"/>
      <c r="I52" s="66"/>
      <c r="J52" s="66"/>
      <c r="K52" s="66"/>
      <c r="L52" s="66"/>
      <c r="M52" s="66"/>
      <c r="N52" s="66"/>
      <c r="O52" s="66"/>
      <c r="P52" s="66"/>
      <c r="Q52" s="66"/>
      <c r="R52" s="66"/>
      <c r="S52" s="66"/>
      <c r="T52" s="182"/>
    </row>
    <row r="53" spans="1:20" ht="13.5" thickBot="1">
      <c r="A53" s="183"/>
      <c r="B53" s="37" t="s">
        <v>1</v>
      </c>
      <c r="C53" s="189" t="s">
        <v>96</v>
      </c>
      <c r="D53" s="189"/>
      <c r="E53" s="66"/>
      <c r="F53" s="66"/>
      <c r="G53" s="66"/>
      <c r="H53" s="66"/>
      <c r="I53" s="66"/>
      <c r="J53" s="66"/>
      <c r="K53" s="66"/>
      <c r="L53" s="66"/>
      <c r="M53" s="66"/>
      <c r="N53" s="66"/>
      <c r="O53" s="66"/>
      <c r="P53" s="66"/>
      <c r="Q53" s="66"/>
      <c r="R53" s="66"/>
      <c r="S53" s="66"/>
      <c r="T53" s="182"/>
    </row>
    <row r="54" spans="1:20" ht="13.5" thickBot="1">
      <c r="A54" s="183"/>
      <c r="B54" s="1"/>
      <c r="C54" s="187" t="s">
        <v>276</v>
      </c>
      <c r="D54" s="187"/>
      <c r="E54" s="68" t="str">
        <f>IF(COUNTIF(E49:E53,"A")&gt;4,"C",IF(COUNTIF(E49:E53,"A")&gt;0,"P"," "))</f>
        <v> </v>
      </c>
      <c r="F54" s="68" t="str">
        <f aca="true" t="shared" si="5" ref="F54:S54">IF(COUNTIF(F49:F53,"A")&gt;4,"C",IF(COUNTIF(F49:F53,"A")&gt;0,"P"," "))</f>
        <v> </v>
      </c>
      <c r="G54" s="68" t="str">
        <f t="shared" si="5"/>
        <v> </v>
      </c>
      <c r="H54" s="68" t="str">
        <f t="shared" si="5"/>
        <v> </v>
      </c>
      <c r="I54" s="68" t="str">
        <f t="shared" si="5"/>
        <v> </v>
      </c>
      <c r="J54" s="68" t="str">
        <f t="shared" si="5"/>
        <v> </v>
      </c>
      <c r="K54" s="68" t="str">
        <f t="shared" si="5"/>
        <v> </v>
      </c>
      <c r="L54" s="68" t="str">
        <f t="shared" si="5"/>
        <v> </v>
      </c>
      <c r="M54" s="68" t="str">
        <f t="shared" si="5"/>
        <v> </v>
      </c>
      <c r="N54" s="68" t="str">
        <f t="shared" si="5"/>
        <v> </v>
      </c>
      <c r="O54" s="68" t="str">
        <f t="shared" si="5"/>
        <v> </v>
      </c>
      <c r="P54" s="68" t="str">
        <f t="shared" si="5"/>
        <v> </v>
      </c>
      <c r="Q54" s="68" t="str">
        <f t="shared" si="5"/>
        <v> </v>
      </c>
      <c r="R54" s="68" t="str">
        <f t="shared" si="5"/>
        <v> </v>
      </c>
      <c r="S54" s="68" t="str">
        <f t="shared" si="5"/>
        <v> </v>
      </c>
      <c r="T54" s="182"/>
    </row>
    <row r="55" spans="1:20" ht="20.25" customHeight="1">
      <c r="A55" s="183"/>
      <c r="B55" s="2" t="s">
        <v>258</v>
      </c>
      <c r="C55" s="2"/>
      <c r="E55" t="s">
        <v>273</v>
      </c>
      <c r="T55" s="182"/>
    </row>
    <row r="56" spans="1:20" ht="12.75">
      <c r="A56" s="183"/>
      <c r="B56" s="37" t="s">
        <v>13</v>
      </c>
      <c r="C56" s="189" t="s">
        <v>74</v>
      </c>
      <c r="D56" s="189"/>
      <c r="E56" s="66"/>
      <c r="F56" s="66"/>
      <c r="G56" s="66"/>
      <c r="H56" s="66"/>
      <c r="I56" s="66"/>
      <c r="J56" s="66"/>
      <c r="K56" s="66"/>
      <c r="L56" s="66"/>
      <c r="M56" s="66"/>
      <c r="N56" s="66"/>
      <c r="O56" s="66"/>
      <c r="P56" s="66"/>
      <c r="Q56" s="66"/>
      <c r="R56" s="66"/>
      <c r="S56" s="66"/>
      <c r="T56" s="182"/>
    </row>
    <row r="57" spans="1:20" ht="12.75">
      <c r="A57" s="183"/>
      <c r="B57" s="37"/>
      <c r="C57" s="189" t="s">
        <v>75</v>
      </c>
      <c r="D57" s="189"/>
      <c r="E57" s="66"/>
      <c r="F57" s="66"/>
      <c r="G57" s="66"/>
      <c r="H57" s="66"/>
      <c r="I57" s="66"/>
      <c r="J57" s="66"/>
      <c r="K57" s="66"/>
      <c r="L57" s="66"/>
      <c r="M57" s="66"/>
      <c r="N57" s="66"/>
      <c r="O57" s="66"/>
      <c r="P57" s="66"/>
      <c r="Q57" s="66"/>
      <c r="R57" s="66"/>
      <c r="S57" s="66"/>
      <c r="T57" s="182"/>
    </row>
    <row r="58" spans="1:20" ht="12.75">
      <c r="A58" s="183"/>
      <c r="B58" s="37"/>
      <c r="C58" s="189" t="s">
        <v>76</v>
      </c>
      <c r="D58" s="189"/>
      <c r="E58" s="66"/>
      <c r="F58" s="66"/>
      <c r="G58" s="66"/>
      <c r="H58" s="66"/>
      <c r="I58" s="66"/>
      <c r="J58" s="66"/>
      <c r="K58" s="66"/>
      <c r="L58" s="66"/>
      <c r="M58" s="66"/>
      <c r="N58" s="66"/>
      <c r="O58" s="66"/>
      <c r="P58" s="66"/>
      <c r="Q58" s="66"/>
      <c r="R58" s="66"/>
      <c r="S58" s="66"/>
      <c r="T58" s="182"/>
    </row>
    <row r="59" spans="1:20" ht="12.75">
      <c r="A59" s="183"/>
      <c r="B59" s="37" t="s">
        <v>0</v>
      </c>
      <c r="C59" s="189" t="s">
        <v>77</v>
      </c>
      <c r="D59" s="189"/>
      <c r="E59" s="66"/>
      <c r="F59" s="66"/>
      <c r="G59" s="66"/>
      <c r="H59" s="66"/>
      <c r="I59" s="66"/>
      <c r="J59" s="66"/>
      <c r="K59" s="66"/>
      <c r="L59" s="66"/>
      <c r="M59" s="66"/>
      <c r="N59" s="66"/>
      <c r="O59" s="66"/>
      <c r="P59" s="66"/>
      <c r="Q59" s="66"/>
      <c r="R59" s="66"/>
      <c r="S59" s="66"/>
      <c r="T59" s="182"/>
    </row>
    <row r="60" spans="1:20" ht="12.75">
      <c r="A60" s="183"/>
      <c r="B60" s="37" t="s">
        <v>1</v>
      </c>
      <c r="C60" s="189" t="s">
        <v>78</v>
      </c>
      <c r="D60" s="189"/>
      <c r="E60" s="66"/>
      <c r="F60" s="66"/>
      <c r="G60" s="66"/>
      <c r="H60" s="66"/>
      <c r="I60" s="66"/>
      <c r="J60" s="66"/>
      <c r="K60" s="66"/>
      <c r="L60" s="66"/>
      <c r="M60" s="66"/>
      <c r="N60" s="66"/>
      <c r="O60" s="66"/>
      <c r="P60" s="66"/>
      <c r="Q60" s="66"/>
      <c r="R60" s="66"/>
      <c r="S60" s="66"/>
      <c r="T60" s="182"/>
    </row>
    <row r="61" spans="1:20" ht="12.75">
      <c r="A61" s="183"/>
      <c r="B61" s="37" t="s">
        <v>2</v>
      </c>
      <c r="C61" s="189" t="s">
        <v>79</v>
      </c>
      <c r="D61" s="189"/>
      <c r="E61" s="66"/>
      <c r="F61" s="66"/>
      <c r="G61" s="66"/>
      <c r="H61" s="66"/>
      <c r="I61" s="66"/>
      <c r="J61" s="66"/>
      <c r="K61" s="66"/>
      <c r="L61" s="66"/>
      <c r="M61" s="66"/>
      <c r="N61" s="66"/>
      <c r="O61" s="66"/>
      <c r="P61" s="66"/>
      <c r="Q61" s="66"/>
      <c r="R61" s="66"/>
      <c r="S61" s="66"/>
      <c r="T61" s="182"/>
    </row>
    <row r="62" spans="1:20" ht="12.75">
      <c r="A62" s="183"/>
      <c r="B62" s="37" t="s">
        <v>3</v>
      </c>
      <c r="C62" s="189" t="s">
        <v>80</v>
      </c>
      <c r="D62" s="189"/>
      <c r="E62" s="66"/>
      <c r="F62" s="66"/>
      <c r="G62" s="66"/>
      <c r="H62" s="66"/>
      <c r="I62" s="66"/>
      <c r="J62" s="66"/>
      <c r="K62" s="66"/>
      <c r="L62" s="66"/>
      <c r="M62" s="66"/>
      <c r="N62" s="66"/>
      <c r="O62" s="66"/>
      <c r="P62" s="66"/>
      <c r="Q62" s="66"/>
      <c r="R62" s="66"/>
      <c r="S62" s="66"/>
      <c r="T62" s="182"/>
    </row>
    <row r="63" spans="1:20" ht="13.5" thickBot="1">
      <c r="A63" s="183"/>
      <c r="B63" s="37" t="s">
        <v>4</v>
      </c>
      <c r="C63" s="189" t="s">
        <v>81</v>
      </c>
      <c r="D63" s="189"/>
      <c r="E63" s="66"/>
      <c r="F63" s="66"/>
      <c r="G63" s="66"/>
      <c r="H63" s="66"/>
      <c r="I63" s="66"/>
      <c r="J63" s="66"/>
      <c r="K63" s="66"/>
      <c r="L63" s="66"/>
      <c r="M63" s="66"/>
      <c r="N63" s="66"/>
      <c r="O63" s="66"/>
      <c r="P63" s="66"/>
      <c r="Q63" s="66"/>
      <c r="R63" s="66"/>
      <c r="S63" s="66"/>
      <c r="T63" s="182"/>
    </row>
    <row r="64" spans="1:20" ht="13.5" thickBot="1">
      <c r="A64" s="183"/>
      <c r="B64" s="1"/>
      <c r="C64" s="187" t="s">
        <v>276</v>
      </c>
      <c r="D64" s="187"/>
      <c r="E64" s="68" t="str">
        <f>IF(COUNTIF(E56:E63,"A")&gt;7,"C",IF(COUNTIF(E56:E63,"A")&gt;0,"P"," "))</f>
        <v> </v>
      </c>
      <c r="F64" s="68" t="str">
        <f aca="true" t="shared" si="6" ref="F64:S64">IF(COUNTIF(F56:F63,"A")&gt;7,"C",IF(COUNTIF(F56:F63,"A")&gt;0,"P"," "))</f>
        <v> </v>
      </c>
      <c r="G64" s="68" t="str">
        <f t="shared" si="6"/>
        <v> </v>
      </c>
      <c r="H64" s="68" t="str">
        <f t="shared" si="6"/>
        <v> </v>
      </c>
      <c r="I64" s="68" t="str">
        <f t="shared" si="6"/>
        <v> </v>
      </c>
      <c r="J64" s="68" t="str">
        <f t="shared" si="6"/>
        <v> </v>
      </c>
      <c r="K64" s="68" t="str">
        <f t="shared" si="6"/>
        <v> </v>
      </c>
      <c r="L64" s="68" t="str">
        <f t="shared" si="6"/>
        <v> </v>
      </c>
      <c r="M64" s="68" t="str">
        <f t="shared" si="6"/>
        <v> </v>
      </c>
      <c r="N64" s="68" t="str">
        <f t="shared" si="6"/>
        <v> </v>
      </c>
      <c r="O64" s="68" t="str">
        <f t="shared" si="6"/>
        <v> </v>
      </c>
      <c r="P64" s="68" t="str">
        <f t="shared" si="6"/>
        <v> </v>
      </c>
      <c r="Q64" s="68" t="str">
        <f t="shared" si="6"/>
        <v> </v>
      </c>
      <c r="R64" s="68" t="str">
        <f t="shared" si="6"/>
        <v> </v>
      </c>
      <c r="S64" s="68" t="str">
        <f t="shared" si="6"/>
        <v> </v>
      </c>
      <c r="T64" s="182"/>
    </row>
    <row r="65" spans="1:20" ht="20.25" customHeight="1">
      <c r="A65" s="183"/>
      <c r="B65" s="2" t="s">
        <v>259</v>
      </c>
      <c r="C65" s="2"/>
      <c r="E65" t="s">
        <v>273</v>
      </c>
      <c r="T65" s="182"/>
    </row>
    <row r="66" spans="1:20" ht="12.75">
      <c r="A66" s="183"/>
      <c r="B66" s="37" t="s">
        <v>13</v>
      </c>
      <c r="C66" s="189" t="s">
        <v>82</v>
      </c>
      <c r="D66" s="189"/>
      <c r="E66" s="66"/>
      <c r="F66" s="66"/>
      <c r="G66" s="66"/>
      <c r="H66" s="66"/>
      <c r="I66" s="66"/>
      <c r="J66" s="66"/>
      <c r="K66" s="66"/>
      <c r="L66" s="66"/>
      <c r="M66" s="66"/>
      <c r="N66" s="66"/>
      <c r="O66" s="66"/>
      <c r="P66" s="66"/>
      <c r="Q66" s="66"/>
      <c r="R66" s="66"/>
      <c r="S66" s="66"/>
      <c r="T66" s="182"/>
    </row>
    <row r="67" spans="1:20" ht="12.75">
      <c r="A67" s="183"/>
      <c r="B67" s="37" t="s">
        <v>0</v>
      </c>
      <c r="C67" s="189" t="s">
        <v>83</v>
      </c>
      <c r="D67" s="189"/>
      <c r="E67" s="66"/>
      <c r="F67" s="66"/>
      <c r="G67" s="66"/>
      <c r="H67" s="66"/>
      <c r="I67" s="66"/>
      <c r="J67" s="66"/>
      <c r="K67" s="66"/>
      <c r="L67" s="66"/>
      <c r="M67" s="66"/>
      <c r="N67" s="66"/>
      <c r="O67" s="66"/>
      <c r="P67" s="66"/>
      <c r="Q67" s="66"/>
      <c r="R67" s="66"/>
      <c r="S67" s="66"/>
      <c r="T67" s="182"/>
    </row>
    <row r="68" spans="1:20" ht="12.75">
      <c r="A68" s="183"/>
      <c r="B68" s="37" t="s">
        <v>1</v>
      </c>
      <c r="C68" s="189" t="s">
        <v>84</v>
      </c>
      <c r="D68" s="189"/>
      <c r="E68" s="66"/>
      <c r="F68" s="66"/>
      <c r="G68" s="66"/>
      <c r="H68" s="66"/>
      <c r="I68" s="66"/>
      <c r="J68" s="66"/>
      <c r="K68" s="66"/>
      <c r="L68" s="66"/>
      <c r="M68" s="66"/>
      <c r="N68" s="66"/>
      <c r="O68" s="66"/>
      <c r="P68" s="66"/>
      <c r="Q68" s="66"/>
      <c r="R68" s="66"/>
      <c r="S68" s="66"/>
      <c r="T68" s="182"/>
    </row>
    <row r="69" spans="1:20" ht="12.75">
      <c r="A69" s="183"/>
      <c r="B69" s="37" t="s">
        <v>2</v>
      </c>
      <c r="C69" s="189" t="s">
        <v>85</v>
      </c>
      <c r="D69" s="189"/>
      <c r="E69" s="66"/>
      <c r="F69" s="66"/>
      <c r="G69" s="66"/>
      <c r="H69" s="66"/>
      <c r="I69" s="66"/>
      <c r="J69" s="66"/>
      <c r="K69" s="66"/>
      <c r="L69" s="66"/>
      <c r="M69" s="66"/>
      <c r="N69" s="66"/>
      <c r="O69" s="66"/>
      <c r="P69" s="66"/>
      <c r="Q69" s="66"/>
      <c r="R69" s="66"/>
      <c r="S69" s="66"/>
      <c r="T69" s="182"/>
    </row>
    <row r="70" spans="1:20" ht="13.5" thickBot="1">
      <c r="A70" s="183"/>
      <c r="B70" s="37" t="s">
        <v>3</v>
      </c>
      <c r="C70" s="189" t="s">
        <v>86</v>
      </c>
      <c r="D70" s="189"/>
      <c r="E70" s="66"/>
      <c r="F70" s="66"/>
      <c r="G70" s="66"/>
      <c r="H70" s="66"/>
      <c r="I70" s="66"/>
      <c r="J70" s="66"/>
      <c r="K70" s="66"/>
      <c r="L70" s="66"/>
      <c r="M70" s="66"/>
      <c r="N70" s="66"/>
      <c r="O70" s="66"/>
      <c r="P70" s="66"/>
      <c r="Q70" s="66"/>
      <c r="R70" s="66"/>
      <c r="S70" s="66"/>
      <c r="T70" s="182"/>
    </row>
    <row r="71" spans="1:20" ht="13.5" thickBot="1">
      <c r="A71" s="183"/>
      <c r="B71" s="1"/>
      <c r="C71" s="187" t="s">
        <v>276</v>
      </c>
      <c r="D71" s="187"/>
      <c r="E71" s="68" t="str">
        <f>IF(COUNTIF(E66:E70,"A")&gt;4,"C",IF(COUNTIF(E66:E70,"A")&gt;0,"P"," "))</f>
        <v> </v>
      </c>
      <c r="F71" s="68" t="str">
        <f aca="true" t="shared" si="7" ref="F71:S71">IF(COUNTIF(F66:F70,"A")&gt;4,"C",IF(COUNTIF(F66:F70,"A")&gt;0,"P"," "))</f>
        <v> </v>
      </c>
      <c r="G71" s="68" t="str">
        <f t="shared" si="7"/>
        <v> </v>
      </c>
      <c r="H71" s="68" t="str">
        <f t="shared" si="7"/>
        <v> </v>
      </c>
      <c r="I71" s="68" t="str">
        <f t="shared" si="7"/>
        <v> </v>
      </c>
      <c r="J71" s="68" t="str">
        <f t="shared" si="7"/>
        <v> </v>
      </c>
      <c r="K71" s="68" t="str">
        <f t="shared" si="7"/>
        <v> </v>
      </c>
      <c r="L71" s="68" t="str">
        <f t="shared" si="7"/>
        <v> </v>
      </c>
      <c r="M71" s="68" t="str">
        <f t="shared" si="7"/>
        <v> </v>
      </c>
      <c r="N71" s="68" t="str">
        <f t="shared" si="7"/>
        <v> </v>
      </c>
      <c r="O71" s="68" t="str">
        <f t="shared" si="7"/>
        <v> </v>
      </c>
      <c r="P71" s="68" t="str">
        <f t="shared" si="7"/>
        <v> </v>
      </c>
      <c r="Q71" s="68" t="str">
        <f t="shared" si="7"/>
        <v> </v>
      </c>
      <c r="R71" s="68" t="str">
        <f t="shared" si="7"/>
        <v> </v>
      </c>
      <c r="S71" s="68" t="str">
        <f t="shared" si="7"/>
        <v> </v>
      </c>
      <c r="T71" s="182"/>
    </row>
    <row r="72" spans="1:20" ht="20.25" customHeight="1">
      <c r="A72" s="183"/>
      <c r="B72" s="2" t="s">
        <v>274</v>
      </c>
      <c r="C72" s="2"/>
      <c r="G72" t="s">
        <v>273</v>
      </c>
      <c r="T72" s="182"/>
    </row>
    <row r="73" spans="1:20" ht="12.75">
      <c r="A73" s="183"/>
      <c r="B73" s="37" t="s">
        <v>13</v>
      </c>
      <c r="C73" s="189" t="s">
        <v>87</v>
      </c>
      <c r="D73" s="189"/>
      <c r="E73" s="66"/>
      <c r="F73" s="66"/>
      <c r="G73" s="66"/>
      <c r="H73" s="66"/>
      <c r="I73" s="66"/>
      <c r="J73" s="66"/>
      <c r="K73" s="66"/>
      <c r="L73" s="66"/>
      <c r="M73" s="66"/>
      <c r="N73" s="66"/>
      <c r="O73" s="66"/>
      <c r="P73" s="66"/>
      <c r="Q73" s="66"/>
      <c r="R73" s="66"/>
      <c r="S73" s="66"/>
      <c r="T73" s="182"/>
    </row>
    <row r="74" spans="1:20" ht="12.75">
      <c r="A74" s="183"/>
      <c r="B74" s="37"/>
      <c r="C74" s="189" t="s">
        <v>88</v>
      </c>
      <c r="D74" s="189"/>
      <c r="E74" s="66"/>
      <c r="F74" s="66"/>
      <c r="G74" s="66"/>
      <c r="H74" s="66"/>
      <c r="I74" s="66"/>
      <c r="J74" s="66"/>
      <c r="K74" s="66"/>
      <c r="L74" s="66"/>
      <c r="M74" s="66"/>
      <c r="N74" s="66"/>
      <c r="O74" s="66"/>
      <c r="P74" s="66"/>
      <c r="Q74" s="66"/>
      <c r="R74" s="66"/>
      <c r="S74" s="66"/>
      <c r="T74" s="182"/>
    </row>
    <row r="75" spans="1:20" ht="12.75">
      <c r="A75" s="183"/>
      <c r="B75" s="37"/>
      <c r="C75" s="189" t="s">
        <v>89</v>
      </c>
      <c r="D75" s="189"/>
      <c r="E75" s="66"/>
      <c r="F75" s="66"/>
      <c r="G75" s="66"/>
      <c r="H75" s="66"/>
      <c r="I75" s="66"/>
      <c r="J75" s="66"/>
      <c r="K75" s="66"/>
      <c r="L75" s="66"/>
      <c r="M75" s="66"/>
      <c r="N75" s="66"/>
      <c r="O75" s="66"/>
      <c r="P75" s="66"/>
      <c r="Q75" s="66"/>
      <c r="R75" s="66"/>
      <c r="S75" s="66"/>
      <c r="T75" s="182"/>
    </row>
    <row r="76" spans="1:20" ht="12.75">
      <c r="A76" s="183"/>
      <c r="B76" s="37" t="s">
        <v>0</v>
      </c>
      <c r="C76" s="189" t="s">
        <v>90</v>
      </c>
      <c r="D76" s="189"/>
      <c r="E76" s="66"/>
      <c r="F76" s="66"/>
      <c r="G76" s="66"/>
      <c r="H76" s="66"/>
      <c r="I76" s="66"/>
      <c r="J76" s="66"/>
      <c r="K76" s="66"/>
      <c r="L76" s="66"/>
      <c r="M76" s="66"/>
      <c r="N76" s="66"/>
      <c r="O76" s="66"/>
      <c r="P76" s="66"/>
      <c r="Q76" s="66"/>
      <c r="R76" s="66"/>
      <c r="S76" s="66"/>
      <c r="T76" s="182"/>
    </row>
    <row r="77" spans="1:20" ht="12.75">
      <c r="A77" s="183"/>
      <c r="B77" s="37" t="s">
        <v>1</v>
      </c>
      <c r="C77" s="189" t="s">
        <v>91</v>
      </c>
      <c r="D77" s="189"/>
      <c r="E77" s="66"/>
      <c r="F77" s="66"/>
      <c r="G77" s="66"/>
      <c r="H77" s="66"/>
      <c r="I77" s="66"/>
      <c r="J77" s="66"/>
      <c r="K77" s="66"/>
      <c r="L77" s="66"/>
      <c r="M77" s="66"/>
      <c r="N77" s="66"/>
      <c r="O77" s="66"/>
      <c r="P77" s="66"/>
      <c r="Q77" s="66"/>
      <c r="R77" s="66"/>
      <c r="S77" s="66"/>
      <c r="T77" s="182"/>
    </row>
    <row r="78" spans="1:20" ht="12.75">
      <c r="A78" s="183"/>
      <c r="B78" s="37" t="s">
        <v>2</v>
      </c>
      <c r="C78" s="189" t="s">
        <v>92</v>
      </c>
      <c r="D78" s="189"/>
      <c r="E78" s="66"/>
      <c r="F78" s="66"/>
      <c r="G78" s="66"/>
      <c r="H78" s="66"/>
      <c r="I78" s="66"/>
      <c r="J78" s="66"/>
      <c r="K78" s="66"/>
      <c r="L78" s="66"/>
      <c r="M78" s="66"/>
      <c r="N78" s="66"/>
      <c r="O78" s="66"/>
      <c r="P78" s="66"/>
      <c r="Q78" s="66"/>
      <c r="R78" s="66"/>
      <c r="S78" s="66"/>
      <c r="T78" s="182"/>
    </row>
    <row r="79" spans="1:20" ht="13.5" thickBot="1">
      <c r="A79" s="183"/>
      <c r="B79" s="37" t="s">
        <v>3</v>
      </c>
      <c r="C79" s="189" t="s">
        <v>93</v>
      </c>
      <c r="D79" s="189"/>
      <c r="E79" s="66"/>
      <c r="F79" s="66"/>
      <c r="G79" s="66"/>
      <c r="H79" s="66"/>
      <c r="I79" s="66"/>
      <c r="J79" s="66"/>
      <c r="K79" s="66"/>
      <c r="L79" s="66"/>
      <c r="M79" s="66"/>
      <c r="N79" s="66"/>
      <c r="O79" s="66"/>
      <c r="P79" s="66"/>
      <c r="Q79" s="66"/>
      <c r="R79" s="66"/>
      <c r="S79" s="66"/>
      <c r="T79" s="182"/>
    </row>
    <row r="80" spans="1:20" ht="13.5" thickBot="1">
      <c r="A80" s="183"/>
      <c r="B80" s="1"/>
      <c r="C80" s="187" t="s">
        <v>276</v>
      </c>
      <c r="D80" s="187"/>
      <c r="E80" s="68" t="str">
        <f>IF(COUNTIF(E73:E79,"A")&gt;6,"C",IF(COUNTIF(E73:E79,"A")&gt;0,"P"," "))</f>
        <v> </v>
      </c>
      <c r="F80" s="68" t="str">
        <f aca="true" t="shared" si="8" ref="F80:S80">IF(COUNTIF(F73:F79,"A")&gt;6,"C",IF(COUNTIF(F73:F79,"A")&gt;0,"P"," "))</f>
        <v> </v>
      </c>
      <c r="G80" s="68" t="str">
        <f t="shared" si="8"/>
        <v> </v>
      </c>
      <c r="H80" s="68" t="str">
        <f t="shared" si="8"/>
        <v> </v>
      </c>
      <c r="I80" s="68" t="str">
        <f t="shared" si="8"/>
        <v> </v>
      </c>
      <c r="J80" s="68" t="str">
        <f t="shared" si="8"/>
        <v> </v>
      </c>
      <c r="K80" s="68" t="str">
        <f t="shared" si="8"/>
        <v> </v>
      </c>
      <c r="L80" s="68" t="str">
        <f t="shared" si="8"/>
        <v> </v>
      </c>
      <c r="M80" s="68" t="str">
        <f t="shared" si="8"/>
        <v> </v>
      </c>
      <c r="N80" s="68" t="str">
        <f t="shared" si="8"/>
        <v> </v>
      </c>
      <c r="O80" s="68" t="str">
        <f t="shared" si="8"/>
        <v> </v>
      </c>
      <c r="P80" s="68" t="str">
        <f t="shared" si="8"/>
        <v> </v>
      </c>
      <c r="Q80" s="68" t="str">
        <f t="shared" si="8"/>
        <v> </v>
      </c>
      <c r="R80" s="68" t="str">
        <f t="shared" si="8"/>
        <v> </v>
      </c>
      <c r="S80" s="68" t="str">
        <f t="shared" si="8"/>
        <v> </v>
      </c>
      <c r="T80" s="182"/>
    </row>
    <row r="81" spans="1:20" ht="20.25" customHeight="1">
      <c r="A81" s="183"/>
      <c r="B81" s="2" t="s">
        <v>260</v>
      </c>
      <c r="C81" s="2"/>
      <c r="D81" t="s">
        <v>275</v>
      </c>
      <c r="K81" s="184" t="s">
        <v>481</v>
      </c>
      <c r="L81" s="185"/>
      <c r="M81" s="185"/>
      <c r="N81" s="185"/>
      <c r="O81" s="185"/>
      <c r="P81" s="185"/>
      <c r="Q81" s="185"/>
      <c r="R81" s="185"/>
      <c r="S81" s="185"/>
      <c r="T81" s="182"/>
    </row>
    <row r="82" spans="1:20" ht="12.75">
      <c r="A82" s="183"/>
      <c r="B82" s="153" t="s">
        <v>13</v>
      </c>
      <c r="C82" s="189" t="s">
        <v>66</v>
      </c>
      <c r="D82" s="189"/>
      <c r="E82" s="66"/>
      <c r="F82" s="66"/>
      <c r="G82" s="66"/>
      <c r="H82" s="66"/>
      <c r="I82" s="66"/>
      <c r="J82" s="66"/>
      <c r="K82" s="66"/>
      <c r="L82" s="66"/>
      <c r="M82" s="66"/>
      <c r="N82" s="66"/>
      <c r="O82" s="66"/>
      <c r="P82" s="66"/>
      <c r="Q82" s="66"/>
      <c r="R82" s="66"/>
      <c r="S82" s="66"/>
      <c r="T82" s="182"/>
    </row>
    <row r="83" spans="1:20" ht="12.75">
      <c r="A83" s="183"/>
      <c r="B83" s="154"/>
      <c r="C83" s="189" t="s">
        <v>64</v>
      </c>
      <c r="D83" s="189"/>
      <c r="E83" s="66"/>
      <c r="F83" s="66"/>
      <c r="G83" s="66"/>
      <c r="H83" s="66"/>
      <c r="I83" s="66"/>
      <c r="J83" s="66"/>
      <c r="K83" s="66"/>
      <c r="L83" s="66"/>
      <c r="M83" s="66"/>
      <c r="N83" s="66"/>
      <c r="O83" s="66"/>
      <c r="P83" s="66"/>
      <c r="Q83" s="66"/>
      <c r="R83" s="66"/>
      <c r="S83" s="66"/>
      <c r="T83" s="182"/>
    </row>
    <row r="84" spans="1:20" ht="12.75">
      <c r="A84" s="183"/>
      <c r="B84" s="155"/>
      <c r="C84" s="189" t="s">
        <v>65</v>
      </c>
      <c r="D84" s="189"/>
      <c r="E84" s="66"/>
      <c r="F84" s="66"/>
      <c r="G84" s="66"/>
      <c r="H84" s="66"/>
      <c r="I84" s="66"/>
      <c r="J84" s="66"/>
      <c r="K84" s="66"/>
      <c r="L84" s="66"/>
      <c r="M84" s="66"/>
      <c r="N84" s="66"/>
      <c r="O84" s="66"/>
      <c r="P84" s="66"/>
      <c r="Q84" s="66"/>
      <c r="R84" s="66"/>
      <c r="S84" s="66"/>
      <c r="T84" s="182"/>
    </row>
    <row r="85" spans="1:20" ht="12.75">
      <c r="A85" s="183"/>
      <c r="B85" s="155" t="s">
        <v>0</v>
      </c>
      <c r="C85" s="189" t="s">
        <v>52</v>
      </c>
      <c r="D85" s="189"/>
      <c r="E85" s="66"/>
      <c r="F85" s="66"/>
      <c r="G85" s="66"/>
      <c r="H85" s="66"/>
      <c r="I85" s="66"/>
      <c r="J85" s="66"/>
      <c r="K85" s="66"/>
      <c r="L85" s="66"/>
      <c r="M85" s="66"/>
      <c r="N85" s="66"/>
      <c r="O85" s="66"/>
      <c r="P85" s="66"/>
      <c r="Q85" s="66"/>
      <c r="R85" s="66"/>
      <c r="S85" s="66"/>
      <c r="T85" s="182"/>
    </row>
    <row r="86" spans="1:20" ht="12.75">
      <c r="A86" s="183"/>
      <c r="B86" s="155" t="s">
        <v>1</v>
      </c>
      <c r="C86" s="189" t="s">
        <v>53</v>
      </c>
      <c r="D86" s="189"/>
      <c r="E86" s="66"/>
      <c r="F86" s="66"/>
      <c r="G86" s="66"/>
      <c r="H86" s="66"/>
      <c r="I86" s="66"/>
      <c r="J86" s="66"/>
      <c r="K86" s="66"/>
      <c r="L86" s="66"/>
      <c r="M86" s="66"/>
      <c r="N86" s="66"/>
      <c r="O86" s="66"/>
      <c r="P86" s="66"/>
      <c r="Q86" s="66"/>
      <c r="R86" s="66"/>
      <c r="S86" s="66"/>
      <c r="T86" s="182"/>
    </row>
    <row r="87" spans="1:20" ht="12.75">
      <c r="A87" s="183"/>
      <c r="B87" s="155" t="s">
        <v>2</v>
      </c>
      <c r="C87" s="189" t="s">
        <v>54</v>
      </c>
      <c r="D87" s="189"/>
      <c r="E87" s="66"/>
      <c r="F87" s="66"/>
      <c r="G87" s="66"/>
      <c r="H87" s="66"/>
      <c r="I87" s="66"/>
      <c r="J87" s="66"/>
      <c r="K87" s="66"/>
      <c r="L87" s="66"/>
      <c r="M87" s="66"/>
      <c r="N87" s="66"/>
      <c r="O87" s="66"/>
      <c r="P87" s="66"/>
      <c r="Q87" s="66"/>
      <c r="R87" s="66"/>
      <c r="S87" s="66"/>
      <c r="T87" s="182"/>
    </row>
    <row r="88" spans="1:20" ht="12.75">
      <c r="A88" s="183"/>
      <c r="B88" s="155" t="s">
        <v>3</v>
      </c>
      <c r="C88" s="189" t="s">
        <v>55</v>
      </c>
      <c r="D88" s="189"/>
      <c r="E88" s="66"/>
      <c r="F88" s="66"/>
      <c r="G88" s="66"/>
      <c r="H88" s="66"/>
      <c r="I88" s="66"/>
      <c r="J88" s="66"/>
      <c r="K88" s="66"/>
      <c r="L88" s="66"/>
      <c r="M88" s="66"/>
      <c r="N88" s="66"/>
      <c r="O88" s="66"/>
      <c r="P88" s="66"/>
      <c r="Q88" s="66"/>
      <c r="R88" s="66"/>
      <c r="S88" s="66"/>
      <c r="T88" s="182"/>
    </row>
    <row r="89" spans="1:20" ht="12.75">
      <c r="A89" s="183"/>
      <c r="B89" s="155" t="s">
        <v>4</v>
      </c>
      <c r="C89" s="189" t="s">
        <v>56</v>
      </c>
      <c r="D89" s="189"/>
      <c r="E89" s="66"/>
      <c r="F89" s="66"/>
      <c r="G89" s="66"/>
      <c r="H89" s="66"/>
      <c r="I89" s="66"/>
      <c r="J89" s="66"/>
      <c r="K89" s="66"/>
      <c r="L89" s="66"/>
      <c r="M89" s="66"/>
      <c r="N89" s="66"/>
      <c r="O89" s="66"/>
      <c r="P89" s="66"/>
      <c r="Q89" s="66"/>
      <c r="R89" s="66"/>
      <c r="S89" s="66"/>
      <c r="T89" s="182"/>
    </row>
    <row r="90" spans="1:20" ht="13.5" thickBot="1">
      <c r="A90" s="183"/>
      <c r="B90" s="155" t="s">
        <v>5</v>
      </c>
      <c r="C90" s="189" t="s">
        <v>57</v>
      </c>
      <c r="D90" s="189"/>
      <c r="E90" s="66"/>
      <c r="F90" s="66"/>
      <c r="G90" s="66"/>
      <c r="H90" s="66"/>
      <c r="I90" s="66"/>
      <c r="J90" s="66"/>
      <c r="K90" s="66"/>
      <c r="L90" s="66"/>
      <c r="M90" s="66"/>
      <c r="N90" s="66"/>
      <c r="O90" s="66"/>
      <c r="P90" s="66"/>
      <c r="Q90" s="66"/>
      <c r="R90" s="66"/>
      <c r="S90" s="66"/>
      <c r="T90" s="182"/>
    </row>
    <row r="91" spans="1:20" ht="13.5" thickBot="1">
      <c r="A91" s="183"/>
      <c r="B91" s="10"/>
      <c r="C91" s="186" t="s">
        <v>276</v>
      </c>
      <c r="D91" s="186"/>
      <c r="E91" s="68" t="str">
        <f>IF(AND(COUNTIF(E82:E84,"A")&gt;2,(COUNTIF(E85:E90,"A")&gt;1)),"C",IF(COUNTIF(E82:E90,"A")&gt;0,"P"," "))</f>
        <v> </v>
      </c>
      <c r="F91" s="68" t="str">
        <f aca="true" t="shared" si="9" ref="F91:S91">IF(AND(COUNTIF(F82:F84,"A")&gt;2,(COUNTIF(F85:F90,"A")&gt;1)),"C",IF(COUNTIF(F82:F90,"A")&gt;0,"P"," "))</f>
        <v> </v>
      </c>
      <c r="G91" s="68" t="str">
        <f t="shared" si="9"/>
        <v> </v>
      </c>
      <c r="H91" s="68" t="str">
        <f t="shared" si="9"/>
        <v> </v>
      </c>
      <c r="I91" s="68" t="str">
        <f t="shared" si="9"/>
        <v> </v>
      </c>
      <c r="J91" s="68" t="str">
        <f t="shared" si="9"/>
        <v> </v>
      </c>
      <c r="K91" s="68" t="str">
        <f t="shared" si="9"/>
        <v> </v>
      </c>
      <c r="L91" s="68" t="str">
        <f t="shared" si="9"/>
        <v> </v>
      </c>
      <c r="M91" s="68" t="str">
        <f t="shared" si="9"/>
        <v> </v>
      </c>
      <c r="N91" s="68" t="str">
        <f t="shared" si="9"/>
        <v> </v>
      </c>
      <c r="O91" s="68" t="str">
        <f t="shared" si="9"/>
        <v> </v>
      </c>
      <c r="P91" s="68" t="str">
        <f t="shared" si="9"/>
        <v> </v>
      </c>
      <c r="Q91" s="68" t="str">
        <f t="shared" si="9"/>
        <v> </v>
      </c>
      <c r="R91" s="68" t="str">
        <f t="shared" si="9"/>
        <v> </v>
      </c>
      <c r="S91" s="68" t="str">
        <f t="shared" si="9"/>
        <v> </v>
      </c>
      <c r="T91" s="182"/>
    </row>
    <row r="92" spans="1:20" ht="20.25" customHeight="1">
      <c r="A92" s="183"/>
      <c r="B92" s="2" t="s">
        <v>261</v>
      </c>
      <c r="C92" s="2"/>
      <c r="D92" t="s">
        <v>273</v>
      </c>
      <c r="T92" s="182"/>
    </row>
    <row r="93" spans="1:20" ht="12.75">
      <c r="A93" s="183"/>
      <c r="B93" s="153" t="s">
        <v>13</v>
      </c>
      <c r="C93" s="189" t="s">
        <v>59</v>
      </c>
      <c r="D93" s="189"/>
      <c r="E93" s="66"/>
      <c r="F93" s="66"/>
      <c r="G93" s="66"/>
      <c r="H93" s="66"/>
      <c r="I93" s="66"/>
      <c r="J93" s="66"/>
      <c r="K93" s="66"/>
      <c r="L93" s="66"/>
      <c r="M93" s="66"/>
      <c r="N93" s="66"/>
      <c r="O93" s="66"/>
      <c r="P93" s="66"/>
      <c r="Q93" s="66"/>
      <c r="R93" s="66"/>
      <c r="S93" s="66"/>
      <c r="T93" s="182"/>
    </row>
    <row r="94" spans="1:20" ht="12.75">
      <c r="A94" s="183"/>
      <c r="B94" s="154"/>
      <c r="C94" s="189" t="s">
        <v>60</v>
      </c>
      <c r="D94" s="189"/>
      <c r="E94" s="66"/>
      <c r="F94" s="66"/>
      <c r="G94" s="66"/>
      <c r="H94" s="66"/>
      <c r="I94" s="66"/>
      <c r="J94" s="66"/>
      <c r="K94" s="66"/>
      <c r="L94" s="66"/>
      <c r="M94" s="66"/>
      <c r="N94" s="66"/>
      <c r="O94" s="66"/>
      <c r="P94" s="66"/>
      <c r="Q94" s="66"/>
      <c r="R94" s="66"/>
      <c r="S94" s="66"/>
      <c r="T94" s="182"/>
    </row>
    <row r="95" spans="1:20" ht="12.75">
      <c r="A95" s="183"/>
      <c r="B95" s="155"/>
      <c r="C95" s="189" t="s">
        <v>58</v>
      </c>
      <c r="D95" s="189"/>
      <c r="E95" s="66"/>
      <c r="F95" s="66"/>
      <c r="G95" s="66"/>
      <c r="H95" s="66"/>
      <c r="I95" s="66"/>
      <c r="J95" s="66"/>
      <c r="K95" s="66"/>
      <c r="L95" s="66"/>
      <c r="M95" s="66"/>
      <c r="N95" s="66"/>
      <c r="O95" s="66"/>
      <c r="P95" s="66"/>
      <c r="Q95" s="66"/>
      <c r="R95" s="66"/>
      <c r="S95" s="66"/>
      <c r="T95" s="182"/>
    </row>
    <row r="96" spans="1:20" ht="12.75">
      <c r="A96" s="183"/>
      <c r="B96" s="155" t="s">
        <v>0</v>
      </c>
      <c r="C96" s="190" t="s">
        <v>51</v>
      </c>
      <c r="D96" s="190"/>
      <c r="E96" s="66"/>
      <c r="F96" s="66"/>
      <c r="G96" s="66"/>
      <c r="H96" s="66"/>
      <c r="I96" s="66"/>
      <c r="J96" s="66"/>
      <c r="K96" s="66"/>
      <c r="L96" s="66"/>
      <c r="M96" s="66"/>
      <c r="N96" s="66"/>
      <c r="O96" s="66"/>
      <c r="P96" s="66"/>
      <c r="Q96" s="66"/>
      <c r="R96" s="66"/>
      <c r="S96" s="66"/>
      <c r="T96" s="182"/>
    </row>
    <row r="97" spans="1:20" ht="12.75">
      <c r="A97" s="183"/>
      <c r="B97" s="155" t="s">
        <v>1</v>
      </c>
      <c r="C97" s="189" t="s">
        <v>50</v>
      </c>
      <c r="D97" s="189"/>
      <c r="E97" s="66"/>
      <c r="F97" s="66"/>
      <c r="G97" s="66"/>
      <c r="H97" s="66"/>
      <c r="I97" s="66"/>
      <c r="J97" s="66"/>
      <c r="K97" s="66"/>
      <c r="L97" s="66"/>
      <c r="M97" s="66"/>
      <c r="N97" s="66"/>
      <c r="O97" s="66"/>
      <c r="P97" s="66"/>
      <c r="Q97" s="66"/>
      <c r="R97" s="66"/>
      <c r="S97" s="66"/>
      <c r="T97" s="182"/>
    </row>
    <row r="98" spans="1:20" ht="13.5" thickBot="1">
      <c r="A98" s="183"/>
      <c r="B98" s="155" t="s">
        <v>2</v>
      </c>
      <c r="C98" s="189" t="s">
        <v>49</v>
      </c>
      <c r="D98" s="189"/>
      <c r="E98" s="66"/>
      <c r="F98" s="66"/>
      <c r="G98" s="66"/>
      <c r="H98" s="66"/>
      <c r="I98" s="66"/>
      <c r="J98" s="66"/>
      <c r="K98" s="66"/>
      <c r="L98" s="66"/>
      <c r="M98" s="66"/>
      <c r="N98" s="66"/>
      <c r="O98" s="66"/>
      <c r="P98" s="66"/>
      <c r="Q98" s="66"/>
      <c r="R98" s="66"/>
      <c r="S98" s="66"/>
      <c r="T98" s="182"/>
    </row>
    <row r="99" spans="1:20" ht="13.5" thickBot="1">
      <c r="A99" s="183"/>
      <c r="B99" s="10"/>
      <c r="C99" s="186" t="s">
        <v>276</v>
      </c>
      <c r="D99" s="186"/>
      <c r="E99" s="68" t="str">
        <f>IF(COUNTIF(E93:E98,"A")&gt;5,"C",IF(COUNTIF(E93:E98,"A")&gt;0,"P"," "))</f>
        <v> </v>
      </c>
      <c r="F99" s="68" t="str">
        <f>IF(COUNTIF(F93:F98,"A")&gt;5,"C",IF(COUNTIF(F93:F98,"A")&gt;0,"P"," "))</f>
        <v> </v>
      </c>
      <c r="G99" s="68" t="str">
        <f aca="true" t="shared" si="10" ref="G99:S99">IF(COUNTIF(G93:G98,"A")&gt;5,"C",IF(COUNTIF(G93:G98,"A")&gt;0,"P"," "))</f>
        <v> </v>
      </c>
      <c r="H99" s="68" t="str">
        <f t="shared" si="10"/>
        <v> </v>
      </c>
      <c r="I99" s="68" t="str">
        <f t="shared" si="10"/>
        <v> </v>
      </c>
      <c r="J99" s="68" t="str">
        <f t="shared" si="10"/>
        <v> </v>
      </c>
      <c r="K99" s="68" t="str">
        <f t="shared" si="10"/>
        <v> </v>
      </c>
      <c r="L99" s="68" t="str">
        <f t="shared" si="10"/>
        <v> </v>
      </c>
      <c r="M99" s="68" t="str">
        <f t="shared" si="10"/>
        <v> </v>
      </c>
      <c r="N99" s="68" t="str">
        <f t="shared" si="10"/>
        <v> </v>
      </c>
      <c r="O99" s="68" t="str">
        <f t="shared" si="10"/>
        <v> </v>
      </c>
      <c r="P99" s="68" t="str">
        <f t="shared" si="10"/>
        <v> </v>
      </c>
      <c r="Q99" s="68" t="str">
        <f t="shared" si="10"/>
        <v> </v>
      </c>
      <c r="R99" s="68" t="str">
        <f t="shared" si="10"/>
        <v> </v>
      </c>
      <c r="S99" s="68" t="str">
        <f t="shared" si="10"/>
        <v> </v>
      </c>
      <c r="T99" s="182"/>
    </row>
    <row r="100" spans="1:20" ht="20.25" customHeight="1">
      <c r="A100" s="183"/>
      <c r="B100" s="2" t="s">
        <v>483</v>
      </c>
      <c r="C100" s="2"/>
      <c r="K100" s="181" t="s">
        <v>482</v>
      </c>
      <c r="L100" s="181"/>
      <c r="M100" s="181"/>
      <c r="N100" s="181"/>
      <c r="O100" s="181"/>
      <c r="P100" s="181"/>
      <c r="Q100" s="181"/>
      <c r="R100" s="181"/>
      <c r="S100" s="181"/>
      <c r="T100" s="182"/>
    </row>
    <row r="101" spans="1:20" ht="12.75">
      <c r="A101" s="183"/>
      <c r="B101" s="153" t="s">
        <v>13</v>
      </c>
      <c r="C101" s="188" t="s">
        <v>61</v>
      </c>
      <c r="D101" s="188"/>
      <c r="E101" s="66"/>
      <c r="F101" s="66"/>
      <c r="G101" s="66"/>
      <c r="H101" s="66"/>
      <c r="I101" s="66"/>
      <c r="J101" s="66"/>
      <c r="K101" s="66"/>
      <c r="L101" s="66"/>
      <c r="M101" s="66"/>
      <c r="N101" s="66"/>
      <c r="O101" s="66"/>
      <c r="P101" s="66"/>
      <c r="Q101" s="66"/>
      <c r="R101" s="66"/>
      <c r="S101" s="66"/>
      <c r="T101" s="182"/>
    </row>
    <row r="102" spans="1:20" ht="12.75">
      <c r="A102" s="183"/>
      <c r="B102" s="154"/>
      <c r="C102" s="188" t="s">
        <v>62</v>
      </c>
      <c r="D102" s="188"/>
      <c r="E102" s="66"/>
      <c r="F102" s="66"/>
      <c r="G102" s="66"/>
      <c r="H102" s="66"/>
      <c r="I102" s="66"/>
      <c r="J102" s="66"/>
      <c r="K102" s="66"/>
      <c r="L102" s="66"/>
      <c r="M102" s="66"/>
      <c r="N102" s="66"/>
      <c r="O102" s="66"/>
      <c r="P102" s="66"/>
      <c r="Q102" s="66"/>
      <c r="R102" s="66"/>
      <c r="S102" s="66"/>
      <c r="T102" s="182"/>
    </row>
    <row r="103" spans="1:20" ht="12.75">
      <c r="A103" s="183"/>
      <c r="B103" s="155"/>
      <c r="C103" s="188" t="s">
        <v>63</v>
      </c>
      <c r="D103" s="188"/>
      <c r="E103" s="66"/>
      <c r="F103" s="66"/>
      <c r="G103" s="66"/>
      <c r="H103" s="66"/>
      <c r="I103" s="66"/>
      <c r="J103" s="66"/>
      <c r="K103" s="66"/>
      <c r="L103" s="66"/>
      <c r="M103" s="66"/>
      <c r="N103" s="66"/>
      <c r="O103" s="66"/>
      <c r="P103" s="66"/>
      <c r="Q103" s="66"/>
      <c r="R103" s="66"/>
      <c r="S103" s="66"/>
      <c r="T103" s="182"/>
    </row>
    <row r="104" spans="1:20" ht="12.75">
      <c r="A104" s="183"/>
      <c r="B104" s="155" t="s">
        <v>0</v>
      </c>
      <c r="C104" s="188" t="s">
        <v>47</v>
      </c>
      <c r="D104" s="188"/>
      <c r="E104" s="66"/>
      <c r="F104" s="66"/>
      <c r="G104" s="66"/>
      <c r="H104" s="66"/>
      <c r="I104" s="66"/>
      <c r="J104" s="66"/>
      <c r="K104" s="66"/>
      <c r="L104" s="66"/>
      <c r="M104" s="66"/>
      <c r="N104" s="66"/>
      <c r="O104" s="66"/>
      <c r="P104" s="66"/>
      <c r="Q104" s="66"/>
      <c r="R104" s="66"/>
      <c r="S104" s="66"/>
      <c r="T104" s="182"/>
    </row>
    <row r="105" spans="1:20" ht="12.75">
      <c r="A105" s="183"/>
      <c r="B105" s="155" t="s">
        <v>1</v>
      </c>
      <c r="C105" s="188" t="s">
        <v>48</v>
      </c>
      <c r="D105" s="188"/>
      <c r="E105" s="66"/>
      <c r="F105" s="66"/>
      <c r="G105" s="66"/>
      <c r="H105" s="66"/>
      <c r="I105" s="66"/>
      <c r="J105" s="66"/>
      <c r="K105" s="66"/>
      <c r="L105" s="66"/>
      <c r="M105" s="66"/>
      <c r="N105" s="66"/>
      <c r="O105" s="66"/>
      <c r="P105" s="66"/>
      <c r="Q105" s="66"/>
      <c r="R105" s="66"/>
      <c r="S105" s="66"/>
      <c r="T105" s="182"/>
    </row>
    <row r="106" spans="1:20" ht="12.75">
      <c r="A106" s="183"/>
      <c r="B106" s="155" t="s">
        <v>2</v>
      </c>
      <c r="C106" s="188" t="s">
        <v>45</v>
      </c>
      <c r="D106" s="188"/>
      <c r="E106" s="66"/>
      <c r="F106" s="66"/>
      <c r="G106" s="66"/>
      <c r="H106" s="66"/>
      <c r="I106" s="66"/>
      <c r="J106" s="66"/>
      <c r="K106" s="66"/>
      <c r="L106" s="66"/>
      <c r="M106" s="66"/>
      <c r="N106" s="66"/>
      <c r="O106" s="66"/>
      <c r="P106" s="66"/>
      <c r="Q106" s="66"/>
      <c r="R106" s="66"/>
      <c r="S106" s="66"/>
      <c r="T106" s="182"/>
    </row>
    <row r="107" spans="1:20" ht="12.75">
      <c r="A107" s="183"/>
      <c r="B107" s="155" t="s">
        <v>3</v>
      </c>
      <c r="C107" s="188" t="s">
        <v>46</v>
      </c>
      <c r="D107" s="188"/>
      <c r="E107" s="66"/>
      <c r="F107" s="66"/>
      <c r="G107" s="66"/>
      <c r="H107" s="66"/>
      <c r="I107" s="66"/>
      <c r="J107" s="66"/>
      <c r="K107" s="66"/>
      <c r="L107" s="66"/>
      <c r="M107" s="66"/>
      <c r="N107" s="66"/>
      <c r="O107" s="66"/>
      <c r="P107" s="66"/>
      <c r="Q107" s="66"/>
      <c r="R107" s="66"/>
      <c r="S107" s="66"/>
      <c r="T107" s="182"/>
    </row>
    <row r="108" spans="1:20" ht="12.75">
      <c r="A108" s="183"/>
      <c r="B108" s="155" t="s">
        <v>4</v>
      </c>
      <c r="C108" s="188" t="s">
        <v>44</v>
      </c>
      <c r="D108" s="188"/>
      <c r="E108" s="66"/>
      <c r="F108" s="66"/>
      <c r="G108" s="66"/>
      <c r="H108" s="66"/>
      <c r="I108" s="66"/>
      <c r="J108" s="66"/>
      <c r="K108" s="66"/>
      <c r="L108" s="66"/>
      <c r="M108" s="66"/>
      <c r="N108" s="66"/>
      <c r="O108" s="66"/>
      <c r="P108" s="66"/>
      <c r="Q108" s="66"/>
      <c r="R108" s="66"/>
      <c r="S108" s="66"/>
      <c r="T108" s="182"/>
    </row>
    <row r="109" spans="1:20" ht="12.75">
      <c r="A109" s="183"/>
      <c r="B109" s="155" t="s">
        <v>5</v>
      </c>
      <c r="C109" s="188" t="s">
        <v>43</v>
      </c>
      <c r="D109" s="188"/>
      <c r="E109" s="66"/>
      <c r="F109" s="66"/>
      <c r="G109" s="66"/>
      <c r="H109" s="66"/>
      <c r="I109" s="66"/>
      <c r="J109" s="66"/>
      <c r="K109" s="66"/>
      <c r="L109" s="66"/>
      <c r="M109" s="66"/>
      <c r="N109" s="66"/>
      <c r="O109" s="66"/>
      <c r="P109" s="66"/>
      <c r="Q109" s="66"/>
      <c r="R109" s="66"/>
      <c r="S109" s="66"/>
      <c r="T109" s="182"/>
    </row>
    <row r="110" spans="1:20" ht="12.75">
      <c r="A110" s="183"/>
      <c r="B110" s="155" t="s">
        <v>6</v>
      </c>
      <c r="C110" s="188" t="s">
        <v>42</v>
      </c>
      <c r="D110" s="188"/>
      <c r="E110" s="66"/>
      <c r="F110" s="66"/>
      <c r="G110" s="66"/>
      <c r="H110" s="66"/>
      <c r="I110" s="66"/>
      <c r="J110" s="66"/>
      <c r="K110" s="66"/>
      <c r="L110" s="66"/>
      <c r="M110" s="66"/>
      <c r="N110" s="66"/>
      <c r="O110" s="66"/>
      <c r="P110" s="66"/>
      <c r="Q110" s="66"/>
      <c r="R110" s="66"/>
      <c r="S110" s="66"/>
      <c r="T110" s="182"/>
    </row>
    <row r="111" spans="1:20" ht="12.75">
      <c r="A111" s="183"/>
      <c r="B111" s="155" t="s">
        <v>7</v>
      </c>
      <c r="C111" s="188" t="s">
        <v>41</v>
      </c>
      <c r="D111" s="188"/>
      <c r="E111" s="66"/>
      <c r="F111" s="66"/>
      <c r="G111" s="66"/>
      <c r="H111" s="66"/>
      <c r="I111" s="66"/>
      <c r="J111" s="66"/>
      <c r="K111" s="66"/>
      <c r="L111" s="66"/>
      <c r="M111" s="66"/>
      <c r="N111" s="66"/>
      <c r="O111" s="66"/>
      <c r="P111" s="66"/>
      <c r="Q111" s="66"/>
      <c r="R111" s="66"/>
      <c r="S111" s="66"/>
      <c r="T111" s="182"/>
    </row>
    <row r="112" spans="1:20" ht="12.75">
      <c r="A112" s="183"/>
      <c r="B112" s="155" t="s">
        <v>8</v>
      </c>
      <c r="C112" s="188" t="s">
        <v>39</v>
      </c>
      <c r="D112" s="188"/>
      <c r="E112" s="66"/>
      <c r="F112" s="66"/>
      <c r="G112" s="66"/>
      <c r="H112" s="66"/>
      <c r="I112" s="66"/>
      <c r="J112" s="66"/>
      <c r="K112" s="66"/>
      <c r="L112" s="66"/>
      <c r="M112" s="66"/>
      <c r="N112" s="66"/>
      <c r="O112" s="66"/>
      <c r="P112" s="66"/>
      <c r="Q112" s="66"/>
      <c r="R112" s="66"/>
      <c r="S112" s="66"/>
      <c r="T112" s="182"/>
    </row>
    <row r="113" spans="1:20" ht="13.5" thickBot="1">
      <c r="A113" s="183"/>
      <c r="B113" s="155" t="s">
        <v>9</v>
      </c>
      <c r="C113" s="188" t="s">
        <v>40</v>
      </c>
      <c r="D113" s="188"/>
      <c r="E113" s="66"/>
      <c r="F113" s="66"/>
      <c r="G113" s="66"/>
      <c r="H113" s="66"/>
      <c r="I113" s="66"/>
      <c r="J113" s="66"/>
      <c r="K113" s="66"/>
      <c r="L113" s="66"/>
      <c r="M113" s="66"/>
      <c r="N113" s="66"/>
      <c r="O113" s="66"/>
      <c r="P113" s="66"/>
      <c r="Q113" s="66"/>
      <c r="R113" s="66"/>
      <c r="S113" s="66"/>
      <c r="T113" s="182"/>
    </row>
    <row r="114" spans="1:20" ht="13.5" thickBot="1">
      <c r="A114" s="183"/>
      <c r="C114" s="186" t="s">
        <v>276</v>
      </c>
      <c r="D114" s="186"/>
      <c r="E114" s="68" t="str">
        <f>IF(AND(COUNTIF(E101:E103,"A")&gt;2,(COUNTIF(E104:E113,"A")&gt;3)),"C",IF(COUNTIF(E101:E113,"A")&gt;0,"P"," "))</f>
        <v> </v>
      </c>
      <c r="F114" s="68" t="str">
        <f aca="true" t="shared" si="11" ref="F114:S114">IF(AND(COUNTIF(F101:F103,"A")&gt;2,(COUNTIF(F104:F113,"A")&gt;3)),"C",IF(COUNTIF(F101:F113,"A")&gt;0,"P"," "))</f>
        <v> </v>
      </c>
      <c r="G114" s="68" t="str">
        <f t="shared" si="11"/>
        <v> </v>
      </c>
      <c r="H114" s="68" t="str">
        <f t="shared" si="11"/>
        <v> </v>
      </c>
      <c r="I114" s="68" t="str">
        <f t="shared" si="11"/>
        <v> </v>
      </c>
      <c r="J114" s="68" t="str">
        <f t="shared" si="11"/>
        <v> </v>
      </c>
      <c r="K114" s="68" t="str">
        <f t="shared" si="11"/>
        <v> </v>
      </c>
      <c r="L114" s="68" t="str">
        <f t="shared" si="11"/>
        <v> </v>
      </c>
      <c r="M114" s="68" t="str">
        <f t="shared" si="11"/>
        <v> </v>
      </c>
      <c r="N114" s="68" t="str">
        <f t="shared" si="11"/>
        <v> </v>
      </c>
      <c r="O114" s="68" t="str">
        <f t="shared" si="11"/>
        <v> </v>
      </c>
      <c r="P114" s="68" t="str">
        <f t="shared" si="11"/>
        <v> </v>
      </c>
      <c r="Q114" s="68" t="str">
        <f t="shared" si="11"/>
        <v> </v>
      </c>
      <c r="R114" s="68" t="str">
        <f t="shared" si="11"/>
        <v> </v>
      </c>
      <c r="S114" s="68" t="str">
        <f t="shared" si="11"/>
        <v> </v>
      </c>
      <c r="T114" s="182"/>
    </row>
    <row r="116" spans="1:19" ht="12.75">
      <c r="A116" s="4"/>
      <c r="B116" s="5"/>
      <c r="C116" s="5"/>
      <c r="D116" s="4"/>
      <c r="E116" s="4"/>
      <c r="F116" s="4"/>
      <c r="G116" s="4"/>
      <c r="H116" s="4"/>
      <c r="I116" s="4"/>
      <c r="J116" s="4"/>
      <c r="K116" s="4"/>
      <c r="L116" s="4"/>
      <c r="M116" s="4"/>
      <c r="N116" s="4"/>
      <c r="O116" s="4"/>
      <c r="P116" s="4"/>
      <c r="Q116" s="4"/>
      <c r="R116" s="4"/>
      <c r="S116" s="4"/>
    </row>
    <row r="117" spans="1:19" ht="12.75">
      <c r="A117" s="4"/>
      <c r="B117" s="4"/>
      <c r="C117" s="4"/>
      <c r="D117" s="4"/>
      <c r="E117" s="4"/>
      <c r="F117" s="4"/>
      <c r="G117" s="4"/>
      <c r="H117" s="4"/>
      <c r="I117" s="4"/>
      <c r="J117" s="4"/>
      <c r="K117" s="4"/>
      <c r="L117" s="4"/>
      <c r="M117" s="4"/>
      <c r="N117" s="4"/>
      <c r="O117" s="4"/>
      <c r="P117" s="4"/>
      <c r="Q117" s="4"/>
      <c r="R117" s="4"/>
      <c r="S117" s="4"/>
    </row>
    <row r="118" spans="1:19" ht="12.75">
      <c r="A118" s="4"/>
      <c r="B118" s="4"/>
      <c r="C118" s="4"/>
      <c r="D118" s="4"/>
      <c r="E118" s="4"/>
      <c r="F118" s="4"/>
      <c r="G118" s="4"/>
      <c r="H118" s="4"/>
      <c r="I118" s="4"/>
      <c r="J118" s="4"/>
      <c r="K118" s="4"/>
      <c r="L118" s="4"/>
      <c r="M118" s="4"/>
      <c r="N118" s="4"/>
      <c r="O118" s="4"/>
      <c r="P118" s="4"/>
      <c r="Q118" s="4"/>
      <c r="R118" s="4"/>
      <c r="S118" s="4"/>
    </row>
    <row r="119" spans="1:19" ht="12.75">
      <c r="A119" s="4"/>
      <c r="B119" s="4"/>
      <c r="C119" s="4"/>
      <c r="D119" s="4"/>
      <c r="E119" s="4"/>
      <c r="F119" s="4"/>
      <c r="G119" s="4"/>
      <c r="H119" s="4"/>
      <c r="I119" s="4"/>
      <c r="J119" s="4"/>
      <c r="K119" s="4"/>
      <c r="L119" s="4"/>
      <c r="M119" s="4"/>
      <c r="N119" s="4"/>
      <c r="O119" s="4"/>
      <c r="P119" s="4"/>
      <c r="Q119" s="4"/>
      <c r="R119" s="4"/>
      <c r="S119" s="4"/>
    </row>
    <row r="120" spans="1:19" ht="12.75">
      <c r="A120" s="4"/>
      <c r="B120" s="4"/>
      <c r="C120" s="4"/>
      <c r="D120" s="4"/>
      <c r="E120" s="4"/>
      <c r="F120" s="4"/>
      <c r="G120" s="4"/>
      <c r="H120" s="4"/>
      <c r="I120" s="4"/>
      <c r="J120" s="4"/>
      <c r="K120" s="4"/>
      <c r="L120" s="4"/>
      <c r="M120" s="4"/>
      <c r="N120" s="4"/>
      <c r="O120" s="4"/>
      <c r="P120" s="4"/>
      <c r="Q120" s="4"/>
      <c r="R120" s="4"/>
      <c r="S120" s="4"/>
    </row>
    <row r="121" spans="1:19" ht="12.75" customHeight="1">
      <c r="A121" s="4"/>
      <c r="B121" s="6"/>
      <c r="C121" s="6"/>
      <c r="D121" s="4"/>
      <c r="E121" s="4"/>
      <c r="F121" s="4"/>
      <c r="G121" s="4"/>
      <c r="H121" s="4"/>
      <c r="I121" s="4"/>
      <c r="J121" s="4"/>
      <c r="K121" s="4"/>
      <c r="L121" s="4"/>
      <c r="M121" s="4"/>
      <c r="N121" s="4"/>
      <c r="O121" s="4"/>
      <c r="P121" s="4"/>
      <c r="Q121" s="4"/>
      <c r="R121" s="4"/>
      <c r="S121" s="4"/>
    </row>
    <row r="122" spans="1:19" ht="12.75">
      <c r="A122" s="4"/>
      <c r="B122" s="4"/>
      <c r="C122" s="4"/>
      <c r="D122" s="4"/>
      <c r="E122" s="4"/>
      <c r="F122" s="4"/>
      <c r="G122" s="4"/>
      <c r="H122" s="4"/>
      <c r="I122" s="4"/>
      <c r="J122" s="4"/>
      <c r="K122" s="4"/>
      <c r="L122" s="4"/>
      <c r="M122" s="4"/>
      <c r="N122" s="4"/>
      <c r="O122" s="4"/>
      <c r="P122" s="4"/>
      <c r="Q122" s="4"/>
      <c r="R122" s="4"/>
      <c r="S122" s="4"/>
    </row>
    <row r="123" spans="1:19" ht="12.75">
      <c r="A123" s="4"/>
      <c r="B123" s="4"/>
      <c r="C123" s="4"/>
      <c r="D123" s="4"/>
      <c r="E123" s="4"/>
      <c r="F123" s="4"/>
      <c r="G123" s="4"/>
      <c r="H123" s="4"/>
      <c r="I123" s="4"/>
      <c r="J123" s="4"/>
      <c r="K123" s="4"/>
      <c r="L123" s="4"/>
      <c r="M123" s="4"/>
      <c r="N123" s="4"/>
      <c r="O123" s="4"/>
      <c r="P123" s="4"/>
      <c r="Q123" s="4"/>
      <c r="R123" s="4"/>
      <c r="S123" s="4"/>
    </row>
    <row r="124" spans="1:19" ht="12.75">
      <c r="A124" s="4"/>
      <c r="B124" s="4"/>
      <c r="C124" s="4"/>
      <c r="D124" s="4"/>
      <c r="E124" s="4"/>
      <c r="F124" s="4"/>
      <c r="G124" s="4"/>
      <c r="H124" s="4"/>
      <c r="I124" s="4"/>
      <c r="J124" s="4"/>
      <c r="K124" s="4"/>
      <c r="L124" s="4"/>
      <c r="M124" s="4"/>
      <c r="N124" s="4"/>
      <c r="O124" s="4"/>
      <c r="P124" s="4"/>
      <c r="Q124" s="4"/>
      <c r="R124" s="4"/>
      <c r="S124" s="4"/>
    </row>
    <row r="125" spans="1:19" ht="12.75">
      <c r="A125" s="4"/>
      <c r="B125" s="4"/>
      <c r="C125" s="4"/>
      <c r="D125" s="4"/>
      <c r="E125" s="4"/>
      <c r="F125" s="4"/>
      <c r="G125" s="4"/>
      <c r="H125" s="4"/>
      <c r="I125" s="4"/>
      <c r="J125" s="4"/>
      <c r="K125" s="4"/>
      <c r="L125" s="4"/>
      <c r="M125" s="4"/>
      <c r="N125" s="4"/>
      <c r="O125" s="4"/>
      <c r="P125" s="4"/>
      <c r="Q125" s="4"/>
      <c r="R125" s="4"/>
      <c r="S125" s="4"/>
    </row>
    <row r="126" spans="1:19" ht="12.75">
      <c r="A126" s="4"/>
      <c r="B126" s="4"/>
      <c r="C126" s="4"/>
      <c r="D126" s="4"/>
      <c r="E126" s="4"/>
      <c r="F126" s="4"/>
      <c r="G126" s="4"/>
      <c r="H126" s="4"/>
      <c r="I126" s="4"/>
      <c r="J126" s="4"/>
      <c r="K126" s="4"/>
      <c r="L126" s="4"/>
      <c r="M126" s="4"/>
      <c r="N126" s="4"/>
      <c r="O126" s="4"/>
      <c r="P126" s="4"/>
      <c r="Q126" s="4"/>
      <c r="R126" s="4"/>
      <c r="S126" s="4"/>
    </row>
    <row r="127" spans="1:19" ht="12.75" customHeight="1">
      <c r="A127" s="4"/>
      <c r="B127" s="6"/>
      <c r="C127" s="6"/>
      <c r="D127" s="4"/>
      <c r="E127" s="4"/>
      <c r="F127" s="4"/>
      <c r="G127" s="4"/>
      <c r="H127" s="4"/>
      <c r="I127" s="4"/>
      <c r="J127" s="4"/>
      <c r="K127" s="4"/>
      <c r="L127" s="4"/>
      <c r="M127" s="4"/>
      <c r="N127" s="4"/>
      <c r="O127" s="4"/>
      <c r="P127" s="4"/>
      <c r="Q127" s="4"/>
      <c r="R127" s="4"/>
      <c r="S127" s="4"/>
    </row>
    <row r="128" spans="1:19" ht="12.75">
      <c r="A128" s="4"/>
      <c r="B128" s="4"/>
      <c r="C128" s="4"/>
      <c r="D128" s="4"/>
      <c r="E128" s="4"/>
      <c r="F128" s="4"/>
      <c r="G128" s="4"/>
      <c r="H128" s="4"/>
      <c r="I128" s="4"/>
      <c r="J128" s="4"/>
      <c r="K128" s="4"/>
      <c r="L128" s="4"/>
      <c r="M128" s="4"/>
      <c r="N128" s="4"/>
      <c r="O128" s="4"/>
      <c r="P128" s="4"/>
      <c r="Q128" s="4"/>
      <c r="R128" s="4"/>
      <c r="S128" s="4"/>
    </row>
    <row r="129" spans="1:19" ht="12.75">
      <c r="A129" s="4"/>
      <c r="B129" s="4"/>
      <c r="C129" s="4"/>
      <c r="D129" s="4"/>
      <c r="E129" s="4"/>
      <c r="F129" s="4"/>
      <c r="G129" s="4"/>
      <c r="H129" s="4"/>
      <c r="I129" s="4"/>
      <c r="J129" s="4"/>
      <c r="K129" s="4"/>
      <c r="L129" s="4"/>
      <c r="M129" s="4"/>
      <c r="N129" s="4"/>
      <c r="O129" s="4"/>
      <c r="P129" s="4"/>
      <c r="Q129" s="4"/>
      <c r="R129" s="4"/>
      <c r="S129" s="4"/>
    </row>
    <row r="130" spans="1:19" ht="12.75">
      <c r="A130" s="4"/>
      <c r="B130" s="4"/>
      <c r="C130" s="4"/>
      <c r="D130" s="4"/>
      <c r="E130" s="4"/>
      <c r="F130" s="4"/>
      <c r="G130" s="4"/>
      <c r="H130" s="4"/>
      <c r="I130" s="4"/>
      <c r="J130" s="4"/>
      <c r="K130" s="4"/>
      <c r="L130" s="4"/>
      <c r="M130" s="4"/>
      <c r="N130" s="4"/>
      <c r="O130" s="4"/>
      <c r="P130" s="4"/>
      <c r="Q130" s="4"/>
      <c r="R130" s="4"/>
      <c r="S130" s="4"/>
    </row>
    <row r="131" spans="1:19" ht="12.75">
      <c r="A131" s="4"/>
      <c r="B131" s="4"/>
      <c r="C131" s="4"/>
      <c r="D131" s="4"/>
      <c r="E131" s="4"/>
      <c r="F131" s="4"/>
      <c r="G131" s="4"/>
      <c r="H131" s="4"/>
      <c r="I131" s="4"/>
      <c r="J131" s="4"/>
      <c r="K131" s="4"/>
      <c r="L131" s="4"/>
      <c r="M131" s="4"/>
      <c r="N131" s="4"/>
      <c r="O131" s="4"/>
      <c r="P131" s="4"/>
      <c r="Q131" s="4"/>
      <c r="R131" s="4"/>
      <c r="S131" s="4"/>
    </row>
    <row r="132" spans="1:19" ht="12.75">
      <c r="A132" s="4"/>
      <c r="B132" s="4"/>
      <c r="C132" s="4"/>
      <c r="D132" s="4"/>
      <c r="E132" s="4"/>
      <c r="F132" s="4"/>
      <c r="G132" s="4"/>
      <c r="H132" s="4"/>
      <c r="I132" s="4"/>
      <c r="J132" s="4"/>
      <c r="K132" s="4"/>
      <c r="L132" s="4"/>
      <c r="M132" s="4"/>
      <c r="N132" s="4"/>
      <c r="O132" s="4"/>
      <c r="P132" s="4"/>
      <c r="Q132" s="4"/>
      <c r="R132" s="4"/>
      <c r="S132" s="4"/>
    </row>
    <row r="133" spans="1:19" ht="12.75">
      <c r="A133" s="4"/>
      <c r="B133" s="4"/>
      <c r="C133" s="4"/>
      <c r="D133" s="4"/>
      <c r="E133" s="4"/>
      <c r="F133" s="4"/>
      <c r="G133" s="4"/>
      <c r="H133" s="4"/>
      <c r="I133" s="4"/>
      <c r="J133" s="4"/>
      <c r="K133" s="4"/>
      <c r="L133" s="4"/>
      <c r="M133" s="4"/>
      <c r="N133" s="4"/>
      <c r="O133" s="4"/>
      <c r="P133" s="4"/>
      <c r="Q133" s="4"/>
      <c r="R133" s="4"/>
      <c r="S133" s="4"/>
    </row>
    <row r="134" spans="1:19" ht="12.75">
      <c r="A134" s="4"/>
      <c r="B134" s="4"/>
      <c r="C134" s="4"/>
      <c r="D134" s="4"/>
      <c r="E134" s="4"/>
      <c r="F134" s="4"/>
      <c r="G134" s="4"/>
      <c r="H134" s="4"/>
      <c r="I134" s="4"/>
      <c r="J134" s="4"/>
      <c r="K134" s="4"/>
      <c r="L134" s="4"/>
      <c r="M134" s="4"/>
      <c r="N134" s="4"/>
      <c r="O134" s="4"/>
      <c r="P134" s="4"/>
      <c r="Q134" s="4"/>
      <c r="R134" s="4"/>
      <c r="S134" s="4"/>
    </row>
    <row r="135" spans="1:19" ht="12.75">
      <c r="A135" s="4"/>
      <c r="B135" s="4"/>
      <c r="C135" s="4"/>
      <c r="D135" s="4"/>
      <c r="E135" s="4"/>
      <c r="F135" s="4"/>
      <c r="G135" s="4"/>
      <c r="H135" s="4"/>
      <c r="I135" s="4"/>
      <c r="J135" s="4"/>
      <c r="K135" s="4"/>
      <c r="L135" s="4"/>
      <c r="M135" s="4"/>
      <c r="N135" s="4"/>
      <c r="O135" s="4"/>
      <c r="P135" s="4"/>
      <c r="Q135" s="4"/>
      <c r="R135" s="4"/>
      <c r="S135" s="4"/>
    </row>
    <row r="136" spans="1:19" ht="12.75">
      <c r="A136" s="4"/>
      <c r="B136" s="4"/>
      <c r="C136" s="4"/>
      <c r="D136" s="4"/>
      <c r="E136" s="4"/>
      <c r="F136" s="4"/>
      <c r="G136" s="4"/>
      <c r="H136" s="4"/>
      <c r="I136" s="4"/>
      <c r="J136" s="4"/>
      <c r="K136" s="4"/>
      <c r="L136" s="4"/>
      <c r="M136" s="4"/>
      <c r="N136" s="4"/>
      <c r="O136" s="4"/>
      <c r="P136" s="4"/>
      <c r="Q136" s="4"/>
      <c r="R136" s="4"/>
      <c r="S136" s="4"/>
    </row>
  </sheetData>
  <sheetProtection password="CA1D" sheet="1" objects="1" scenarios="1"/>
  <mergeCells count="122">
    <mergeCell ref="E28:S28"/>
    <mergeCell ref="C40:D40"/>
    <mergeCell ref="C47:D47"/>
    <mergeCell ref="C7:D7"/>
    <mergeCell ref="C10:D10"/>
    <mergeCell ref="C29:D29"/>
    <mergeCell ref="C26:D26"/>
    <mergeCell ref="C25:D25"/>
    <mergeCell ref="C23:D23"/>
    <mergeCell ref="C24:D24"/>
    <mergeCell ref="S1:S4"/>
    <mergeCell ref="P1:P4"/>
    <mergeCell ref="M1:M4"/>
    <mergeCell ref="O1:O4"/>
    <mergeCell ref="Q1:Q4"/>
    <mergeCell ref="N1:N4"/>
    <mergeCell ref="R1:R4"/>
    <mergeCell ref="C12:D12"/>
    <mergeCell ref="C11:D11"/>
    <mergeCell ref="K1:K4"/>
    <mergeCell ref="J1:J4"/>
    <mergeCell ref="H1:H4"/>
    <mergeCell ref="C6:D6"/>
    <mergeCell ref="C9:D9"/>
    <mergeCell ref="C8:D8"/>
    <mergeCell ref="B3:D3"/>
    <mergeCell ref="B4:D4"/>
    <mergeCell ref="L1:L4"/>
    <mergeCell ref="G1:G4"/>
    <mergeCell ref="I1:I4"/>
    <mergeCell ref="E1:E4"/>
    <mergeCell ref="F1:F4"/>
    <mergeCell ref="C22:D22"/>
    <mergeCell ref="C14:D14"/>
    <mergeCell ref="C13:D13"/>
    <mergeCell ref="C16:D16"/>
    <mergeCell ref="C17:D17"/>
    <mergeCell ref="C20:D20"/>
    <mergeCell ref="C21:D21"/>
    <mergeCell ref="C18:D18"/>
    <mergeCell ref="C15:D15"/>
    <mergeCell ref="D19:S19"/>
    <mergeCell ref="C27:D27"/>
    <mergeCell ref="C39:D39"/>
    <mergeCell ref="C36:D36"/>
    <mergeCell ref="C35:D35"/>
    <mergeCell ref="C37:D37"/>
    <mergeCell ref="C38:D38"/>
    <mergeCell ref="C30:D30"/>
    <mergeCell ref="C31:D31"/>
    <mergeCell ref="C34:D34"/>
    <mergeCell ref="C32:D32"/>
    <mergeCell ref="C42:D42"/>
    <mergeCell ref="C43:D43"/>
    <mergeCell ref="C44:D44"/>
    <mergeCell ref="C46:D46"/>
    <mergeCell ref="C45:D45"/>
    <mergeCell ref="C60:D60"/>
    <mergeCell ref="C62:D62"/>
    <mergeCell ref="C63:D63"/>
    <mergeCell ref="C56:D56"/>
    <mergeCell ref="C57:D57"/>
    <mergeCell ref="C59:D59"/>
    <mergeCell ref="C58:D58"/>
    <mergeCell ref="C67:D67"/>
    <mergeCell ref="C68:D68"/>
    <mergeCell ref="C69:D69"/>
    <mergeCell ref="C61:D61"/>
    <mergeCell ref="C64:D64"/>
    <mergeCell ref="C49:D49"/>
    <mergeCell ref="C50:D50"/>
    <mergeCell ref="C51:D51"/>
    <mergeCell ref="C52:D52"/>
    <mergeCell ref="C53:D53"/>
    <mergeCell ref="C74:D74"/>
    <mergeCell ref="C79:D79"/>
    <mergeCell ref="C76:D76"/>
    <mergeCell ref="C75:D75"/>
    <mergeCell ref="C73:D73"/>
    <mergeCell ref="C77:D77"/>
    <mergeCell ref="C78:D78"/>
    <mergeCell ref="C70:D70"/>
    <mergeCell ref="C66:D66"/>
    <mergeCell ref="C82:D82"/>
    <mergeCell ref="C83:D83"/>
    <mergeCell ref="C90:D90"/>
    <mergeCell ref="C86:D86"/>
    <mergeCell ref="C85:D85"/>
    <mergeCell ref="C84:D84"/>
    <mergeCell ref="C87:D87"/>
    <mergeCell ref="C88:D88"/>
    <mergeCell ref="C89:D89"/>
    <mergeCell ref="C93:D93"/>
    <mergeCell ref="C98:D98"/>
    <mergeCell ref="C96:D96"/>
    <mergeCell ref="C94:D94"/>
    <mergeCell ref="C95:D95"/>
    <mergeCell ref="C97:D97"/>
    <mergeCell ref="C101:D101"/>
    <mergeCell ref="C102:D102"/>
    <mergeCell ref="C103:D103"/>
    <mergeCell ref="C104:D104"/>
    <mergeCell ref="C80:D80"/>
    <mergeCell ref="C113:D113"/>
    <mergeCell ref="C105:D105"/>
    <mergeCell ref="C106:D106"/>
    <mergeCell ref="C107:D107"/>
    <mergeCell ref="C108:D108"/>
    <mergeCell ref="C109:D109"/>
    <mergeCell ref="C110:D110"/>
    <mergeCell ref="C111:D111"/>
    <mergeCell ref="C112:D112"/>
    <mergeCell ref="K100:S100"/>
    <mergeCell ref="T1:T114"/>
    <mergeCell ref="A1:A114"/>
    <mergeCell ref="K5:S5"/>
    <mergeCell ref="K81:S81"/>
    <mergeCell ref="C91:D91"/>
    <mergeCell ref="C99:D99"/>
    <mergeCell ref="C114:D114"/>
    <mergeCell ref="C54:D54"/>
    <mergeCell ref="C71:D71"/>
  </mergeCells>
  <printOptions/>
  <pageMargins left="0.75" right="0.7" top="1" bottom="1" header="0.5" footer="0.5"/>
  <pageSetup horizontalDpi="600" verticalDpi="600" orientation="portrait" r:id="rId1"/>
  <headerFooter alignWithMargins="0">
    <oddHeader>&amp;C&amp;"Arial,Bold"&amp;14WolfTrax&amp;12
Achievements - &amp;D</oddHeader>
    <oddFooter>&amp;CPage &amp;P</oddFooter>
  </headerFooter>
  <rowBreaks count="1" manualBreakCount="1">
    <brk id="47" max="255" man="1"/>
  </rowBreaks>
</worksheet>
</file>

<file path=xl/worksheets/sheet5.xml><?xml version="1.0" encoding="utf-8"?>
<worksheet xmlns="http://schemas.openxmlformats.org/spreadsheetml/2006/main" xmlns:r="http://schemas.openxmlformats.org/officeDocument/2006/relationships">
  <dimension ref="A1:T183"/>
  <sheetViews>
    <sheetView showGridLines="0" workbookViewId="0" topLeftCell="A1">
      <pane ySplit="4" topLeftCell="BM5" activePane="bottomLeft" state="frozen"/>
      <selection pane="topLeft" activeCell="A1" sqref="A1"/>
      <selection pane="bottomLeft" activeCell="E10" sqref="E10"/>
    </sheetView>
  </sheetViews>
  <sheetFormatPr defaultColWidth="9.140625" defaultRowHeight="12.75"/>
  <cols>
    <col min="1" max="1" width="3.28125" style="20" customWidth="1"/>
    <col min="2" max="2" width="2.57421875" style="20" customWidth="1"/>
    <col min="3" max="3" width="13.57421875" style="20" customWidth="1"/>
    <col min="4" max="4" width="15.8515625" style="20" customWidth="1"/>
    <col min="5" max="19" width="3.7109375" style="20" customWidth="1"/>
    <col min="20" max="20" width="3.140625" style="20" customWidth="1"/>
    <col min="21" max="16384" width="9.140625" style="20" customWidth="1"/>
  </cols>
  <sheetData>
    <row r="1" spans="1:20" ht="12.75" customHeight="1">
      <c r="A1" s="208" t="s">
        <v>247</v>
      </c>
      <c r="B1" s="22"/>
      <c r="C1" s="23" t="s">
        <v>266</v>
      </c>
      <c r="D1" s="24" t="str">
        <f>Instructions!F3</f>
        <v> </v>
      </c>
      <c r="E1" s="176" t="str">
        <f>'Scout 1'!$A1</f>
        <v>Scout 1</v>
      </c>
      <c r="F1" s="176" t="str">
        <f>'Scout 2'!$A1</f>
        <v>Scout 2</v>
      </c>
      <c r="G1" s="176" t="str">
        <f>'Scout 3'!$A1</f>
        <v>Scout 3</v>
      </c>
      <c r="H1" s="176" t="str">
        <f>'Scout 4'!$A1</f>
        <v>Scout 4</v>
      </c>
      <c r="I1" s="176" t="str">
        <f>'Scout 5'!$A1</f>
        <v>Scout 5</v>
      </c>
      <c r="J1" s="176" t="str">
        <f>'Scout 6'!$A1</f>
        <v>Scout 6</v>
      </c>
      <c r="K1" s="176" t="str">
        <f>'Scout 7'!$A1</f>
        <v>Scout 7</v>
      </c>
      <c r="L1" s="176" t="str">
        <f>'Scout 8'!$A1</f>
        <v>Scout 8</v>
      </c>
      <c r="M1" s="176" t="str">
        <f>'Scout 9'!$A1</f>
        <v>Scout 9</v>
      </c>
      <c r="N1" s="176" t="str">
        <f>'Scout 10'!$A1</f>
        <v>Scout 10</v>
      </c>
      <c r="O1" s="176" t="str">
        <f>'Scout 11'!$A1</f>
        <v>Scout 11</v>
      </c>
      <c r="P1" s="176" t="str">
        <f>'Scout 12'!$A1</f>
        <v>Scout 12</v>
      </c>
      <c r="Q1" s="176" t="str">
        <f>'Scout 13'!$A1</f>
        <v>Scout 13</v>
      </c>
      <c r="R1" s="176" t="str">
        <f>'Scout 14'!$A1</f>
        <v>Scout 14</v>
      </c>
      <c r="S1" s="176" t="str">
        <f>'Scout 15'!$A1</f>
        <v>Scout 15</v>
      </c>
      <c r="T1" s="208" t="s">
        <v>247</v>
      </c>
    </row>
    <row r="2" spans="1:20" ht="12.75" customHeight="1">
      <c r="A2" s="208"/>
      <c r="B2" s="25"/>
      <c r="C2" s="26" t="s">
        <v>267</v>
      </c>
      <c r="D2" s="27" t="str">
        <f>Instructions!F5</f>
        <v> </v>
      </c>
      <c r="E2" s="210"/>
      <c r="F2" s="210"/>
      <c r="G2" s="210"/>
      <c r="H2" s="210"/>
      <c r="I2" s="210"/>
      <c r="J2" s="210"/>
      <c r="K2" s="210"/>
      <c r="L2" s="210"/>
      <c r="M2" s="210"/>
      <c r="N2" s="210"/>
      <c r="O2" s="210"/>
      <c r="P2" s="210"/>
      <c r="Q2" s="210"/>
      <c r="R2" s="210"/>
      <c r="S2" s="210"/>
      <c r="T2" s="208"/>
    </row>
    <row r="3" spans="1:20" ht="12.75">
      <c r="A3" s="208"/>
      <c r="B3" s="25"/>
      <c r="C3" s="28"/>
      <c r="D3" s="29"/>
      <c r="E3" s="210"/>
      <c r="F3" s="210"/>
      <c r="G3" s="210"/>
      <c r="H3" s="210"/>
      <c r="I3" s="210"/>
      <c r="J3" s="210"/>
      <c r="K3" s="210"/>
      <c r="L3" s="210"/>
      <c r="M3" s="210"/>
      <c r="N3" s="210"/>
      <c r="O3" s="210"/>
      <c r="P3" s="210"/>
      <c r="Q3" s="210"/>
      <c r="R3" s="210"/>
      <c r="S3" s="210"/>
      <c r="T3" s="208"/>
    </row>
    <row r="4" spans="1:20" ht="12.75" customHeight="1">
      <c r="A4" s="208"/>
      <c r="B4" s="211" t="s">
        <v>278</v>
      </c>
      <c r="C4" s="212"/>
      <c r="D4" s="213"/>
      <c r="E4" s="178"/>
      <c r="F4" s="178"/>
      <c r="G4" s="178"/>
      <c r="H4" s="178"/>
      <c r="I4" s="178"/>
      <c r="J4" s="178"/>
      <c r="K4" s="178"/>
      <c r="L4" s="178"/>
      <c r="M4" s="178"/>
      <c r="N4" s="178"/>
      <c r="O4" s="178"/>
      <c r="P4" s="178"/>
      <c r="Q4" s="178"/>
      <c r="R4" s="178"/>
      <c r="S4" s="178"/>
      <c r="T4" s="208"/>
    </row>
    <row r="5" spans="1:20" ht="7.5" customHeight="1" thickBot="1">
      <c r="A5" s="208"/>
      <c r="B5" s="30"/>
      <c r="C5" s="30"/>
      <c r="D5" s="30"/>
      <c r="E5" s="31"/>
      <c r="F5" s="31"/>
      <c r="G5" s="31"/>
      <c r="H5" s="31"/>
      <c r="I5" s="31"/>
      <c r="J5" s="31"/>
      <c r="K5" s="31"/>
      <c r="L5" s="31"/>
      <c r="M5" s="31"/>
      <c r="N5" s="31"/>
      <c r="O5" s="31"/>
      <c r="P5" s="31"/>
      <c r="Q5" s="31"/>
      <c r="R5" s="31"/>
      <c r="S5" s="31"/>
      <c r="T5" s="208"/>
    </row>
    <row r="6" spans="1:20" ht="12.75" customHeight="1" thickBot="1">
      <c r="A6" s="208"/>
      <c r="B6" s="203" t="s">
        <v>282</v>
      </c>
      <c r="C6" s="203"/>
      <c r="D6" s="209"/>
      <c r="E6" s="33" t="str">
        <f>IF(SUM(E8,E14,E21,E28,E36,E47,E52,E57,E63,E68,E76,E84,E92,E100,E106,E113,E118,E127,E136,E144,E161,E166,E173,E183)&gt;0,SUM(E8,E14,E21,E28,E36,E47,E52,E57,E63,E68,E76,E84,E92,E100,E106,E113,E118,E127,E136,E144,E161,E166,E173,E183)," ")</f>
        <v> </v>
      </c>
      <c r="F6" s="33" t="str">
        <f aca="true" t="shared" si="0" ref="F6:S6">IF(SUM(F8,F14,F21,F28,F36,F47,F52,F57,F63,F68,F76,F84,F92,F100,F106,F113,F118,F127,F136,F144,F161,F166,F173,F183)&gt;0,SUM(F8,F14,F21,F28,F36,F47,F52,F57,F63,F68,F76,F84,F92,F100,F106,F113,F118,F127,F136,F144,F161,F166,F173,F183)," ")</f>
        <v> </v>
      </c>
      <c r="G6" s="33" t="str">
        <f t="shared" si="0"/>
        <v> </v>
      </c>
      <c r="H6" s="33" t="str">
        <f t="shared" si="0"/>
        <v> </v>
      </c>
      <c r="I6" s="33" t="str">
        <f t="shared" si="0"/>
        <v> </v>
      </c>
      <c r="J6" s="33" t="str">
        <f t="shared" si="0"/>
        <v> </v>
      </c>
      <c r="K6" s="33" t="str">
        <f t="shared" si="0"/>
        <v> </v>
      </c>
      <c r="L6" s="33" t="str">
        <f t="shared" si="0"/>
        <v> </v>
      </c>
      <c r="M6" s="33" t="str">
        <f t="shared" si="0"/>
        <v> </v>
      </c>
      <c r="N6" s="33" t="str">
        <f t="shared" si="0"/>
        <v> </v>
      </c>
      <c r="O6" s="33" t="str">
        <f t="shared" si="0"/>
        <v> </v>
      </c>
      <c r="P6" s="33" t="str">
        <f t="shared" si="0"/>
        <v> </v>
      </c>
      <c r="Q6" s="33" t="str">
        <f t="shared" si="0"/>
        <v> </v>
      </c>
      <c r="R6" s="33" t="str">
        <f t="shared" si="0"/>
        <v> </v>
      </c>
      <c r="S6" s="33" t="str">
        <f t="shared" si="0"/>
        <v> </v>
      </c>
      <c r="T6" s="208"/>
    </row>
    <row r="7" spans="1:20" ht="7.5" customHeight="1" thickBot="1">
      <c r="A7" s="208"/>
      <c r="B7" s="34"/>
      <c r="C7" s="32"/>
      <c r="D7" s="30"/>
      <c r="E7" s="31"/>
      <c r="F7" s="31"/>
      <c r="G7" s="31"/>
      <c r="H7" s="31"/>
      <c r="I7" s="31"/>
      <c r="J7" s="31"/>
      <c r="K7" s="31"/>
      <c r="L7" s="31"/>
      <c r="M7" s="31"/>
      <c r="N7" s="31"/>
      <c r="O7" s="31"/>
      <c r="P7" s="31"/>
      <c r="Q7" s="31"/>
      <c r="R7" s="31"/>
      <c r="S7" s="31"/>
      <c r="T7" s="208"/>
    </row>
    <row r="8" spans="1:20" ht="12.75" customHeight="1" thickBot="1">
      <c r="A8" s="208"/>
      <c r="B8" s="203" t="s">
        <v>281</v>
      </c>
      <c r="C8" s="203"/>
      <c r="D8" s="209"/>
      <c r="E8" s="33" t="str">
        <f>IF(SUM(COUNTIF(Achievements!E11:E17,"E"),COUNTIF(Achievements!E85:E90,"E"),COUNTIF(Achievements!E104:E113,"E"))&gt;0,SUM(COUNTIF(Achievements!E11:E17,"E"),COUNTIF(Achievements!E85:E90,"E"),COUNTIF(Achievements!E104:E113,"E"))," ")</f>
        <v> </v>
      </c>
      <c r="F8" s="33" t="str">
        <f>IF(SUM(COUNTIF(Achievements!F11:F17,"E"),COUNTIF(Achievements!F85:F90,"E"),COUNTIF(Achievements!F104:F113,"E"))&gt;0,SUM(COUNTIF(Achievements!F11:F17,"E"),COUNTIF(Achievements!F85:F90,"E"),COUNTIF(Achievements!F104:F113,"E"))," ")</f>
        <v> </v>
      </c>
      <c r="G8" s="33" t="str">
        <f>IF(SUM(COUNTIF(Achievements!G11:G17,"E"),COUNTIF(Achievements!G85:G90,"E"),COUNTIF(Achievements!G104:G113,"E"))&gt;0,SUM(COUNTIF(Achievements!G11:G17,"E"),COUNTIF(Achievements!G85:G90,"E"),COUNTIF(Achievements!G104:G113,"E"))," ")</f>
        <v> </v>
      </c>
      <c r="H8" s="33" t="str">
        <f>IF(SUM(COUNTIF(Achievements!H11:H17,"E"),COUNTIF(Achievements!H85:H90,"E"),COUNTIF(Achievements!H104:H113,"E"))&gt;0,SUM(COUNTIF(Achievements!H11:H17,"E"),COUNTIF(Achievements!H85:H90,"E"),COUNTIF(Achievements!H104:H113,"E"))," ")</f>
        <v> </v>
      </c>
      <c r="I8" s="33" t="str">
        <f>IF(SUM(COUNTIF(Achievements!I11:I17,"E"),COUNTIF(Achievements!I85:I90,"E"),COUNTIF(Achievements!I104:I113,"E"))&gt;0,SUM(COUNTIF(Achievements!I11:I17,"E"),COUNTIF(Achievements!I85:I90,"E"),COUNTIF(Achievements!I104:I113,"E"))," ")</f>
        <v> </v>
      </c>
      <c r="J8" s="33" t="str">
        <f>IF(SUM(COUNTIF(Achievements!J11:J17,"E"),COUNTIF(Achievements!J85:J90,"E"),COUNTIF(Achievements!J104:J113,"E"))&gt;0,SUM(COUNTIF(Achievements!J11:J17,"E"),COUNTIF(Achievements!J85:J90,"E"),COUNTIF(Achievements!J104:J113,"E"))," ")</f>
        <v> </v>
      </c>
      <c r="K8" s="33" t="str">
        <f>IF(SUM(COUNTIF(Achievements!K11:K17,"E"),COUNTIF(Achievements!K85:K90,"E"),COUNTIF(Achievements!K104:K113,"E"))&gt;0,SUM(COUNTIF(Achievements!K11:K17,"E"),COUNTIF(Achievements!K85:K90,"E"),COUNTIF(Achievements!K104:K113,"E"))," ")</f>
        <v> </v>
      </c>
      <c r="L8" s="33" t="str">
        <f>IF(SUM(COUNTIF(Achievements!L11:L17,"E"),COUNTIF(Achievements!L85:L90,"E"),COUNTIF(Achievements!L104:L113,"E"))&gt;0,SUM(COUNTIF(Achievements!L11:L17,"E"),COUNTIF(Achievements!L85:L90,"E"),COUNTIF(Achievements!L104:L113,"E"))," ")</f>
        <v> </v>
      </c>
      <c r="M8" s="33" t="str">
        <f>IF(SUM(COUNTIF(Achievements!M11:M17,"E"),COUNTIF(Achievements!M85:M90,"E"),COUNTIF(Achievements!M104:M113,"E"))&gt;0,SUM(COUNTIF(Achievements!M11:M17,"E"),COUNTIF(Achievements!M85:M90,"E"),COUNTIF(Achievements!M104:M113,"E"))," ")</f>
        <v> </v>
      </c>
      <c r="N8" s="33" t="str">
        <f>IF(SUM(COUNTIF(Achievements!N11:N17,"E"),COUNTIF(Achievements!N85:N90,"E"),COUNTIF(Achievements!N104:N113,"E"))&gt;0,SUM(COUNTIF(Achievements!N11:N17,"E"),COUNTIF(Achievements!N85:N90,"E"),COUNTIF(Achievements!N104:N113,"E"))," ")</f>
        <v> </v>
      </c>
      <c r="O8" s="33" t="str">
        <f>IF(SUM(COUNTIF(Achievements!O11:O17,"E"),COUNTIF(Achievements!O85:O90,"E"),COUNTIF(Achievements!O104:O113,"E"))&gt;0,SUM(COUNTIF(Achievements!O11:O17,"E"),COUNTIF(Achievements!O85:O90,"E"),COUNTIF(Achievements!O104:O113,"E"))," ")</f>
        <v> </v>
      </c>
      <c r="P8" s="33" t="str">
        <f>IF(SUM(COUNTIF(Achievements!P11:P17,"E"),COUNTIF(Achievements!P85:P90,"E"),COUNTIF(Achievements!P104:P113,"E"))&gt;0,SUM(COUNTIF(Achievements!P11:P17,"E"),COUNTIF(Achievements!P85:P90,"E"),COUNTIF(Achievements!P104:P113,"E"))," ")</f>
        <v> </v>
      </c>
      <c r="Q8" s="33" t="str">
        <f>IF(SUM(COUNTIF(Achievements!Q11:Q17,"E"),COUNTIF(Achievements!Q85:Q90,"E"),COUNTIF(Achievements!Q104:Q113,"E"))&gt;0,SUM(COUNTIF(Achievements!Q11:Q17,"E"),COUNTIF(Achievements!Q85:Q90,"E"),COUNTIF(Achievements!Q104:Q113,"E"))," ")</f>
        <v> </v>
      </c>
      <c r="R8" s="33" t="str">
        <f>IF(SUM(COUNTIF(Achievements!R11:R17,"E"),COUNTIF(Achievements!R85:R90,"E"),COUNTIF(Achievements!R104:R113,"E"))&gt;0,SUM(COUNTIF(Achievements!R11:R17,"E"),COUNTIF(Achievements!R85:R90,"E"),COUNTIF(Achievements!R104:R113,"E"))," ")</f>
        <v> </v>
      </c>
      <c r="S8" s="33" t="str">
        <f>IF(SUM(COUNTIF(Achievements!S11:S17,"E"),COUNTIF(Achievements!S85:S90,"E"),COUNTIF(Achievements!S104:S113,"E"))&gt;0,SUM(COUNTIF(Achievements!S11:S17,"E"),COUNTIF(Achievements!S85:S90,"E"),COUNTIF(Achievements!S104:S113,"E"))," ")</f>
        <v> </v>
      </c>
      <c r="T8" s="208"/>
    </row>
    <row r="9" spans="1:20" ht="20.25" customHeight="1">
      <c r="A9" s="208"/>
      <c r="B9" s="207" t="s">
        <v>98</v>
      </c>
      <c r="C9" s="207"/>
      <c r="D9" s="207"/>
      <c r="E9" s="207"/>
      <c r="F9" s="207"/>
      <c r="G9" s="207"/>
      <c r="H9" s="207"/>
      <c r="I9" s="207"/>
      <c r="J9" s="207"/>
      <c r="K9" s="207"/>
      <c r="L9" s="207"/>
      <c r="M9" s="207"/>
      <c r="N9" s="207"/>
      <c r="O9" s="207"/>
      <c r="P9" s="207"/>
      <c r="Q9" s="207"/>
      <c r="R9" s="207"/>
      <c r="S9" s="207"/>
      <c r="T9" s="208"/>
    </row>
    <row r="10" spans="1:20" ht="12.75">
      <c r="A10" s="208"/>
      <c r="B10" s="34" t="s">
        <v>13</v>
      </c>
      <c r="C10" s="205" t="s">
        <v>109</v>
      </c>
      <c r="D10" s="206"/>
      <c r="E10" s="21"/>
      <c r="F10" s="21"/>
      <c r="G10" s="21"/>
      <c r="H10" s="21"/>
      <c r="I10" s="21"/>
      <c r="J10" s="21"/>
      <c r="K10" s="21"/>
      <c r="L10" s="21"/>
      <c r="M10" s="21"/>
      <c r="N10" s="21"/>
      <c r="O10" s="21"/>
      <c r="P10" s="21"/>
      <c r="Q10" s="21"/>
      <c r="R10" s="21"/>
      <c r="S10" s="21"/>
      <c r="T10" s="208"/>
    </row>
    <row r="11" spans="1:20" ht="12.75">
      <c r="A11" s="208"/>
      <c r="B11" s="34" t="s">
        <v>0</v>
      </c>
      <c r="C11" s="205" t="s">
        <v>110</v>
      </c>
      <c r="D11" s="206"/>
      <c r="E11" s="21"/>
      <c r="F11" s="21"/>
      <c r="G11" s="21"/>
      <c r="H11" s="21"/>
      <c r="I11" s="21"/>
      <c r="J11" s="21"/>
      <c r="K11" s="21"/>
      <c r="L11" s="21"/>
      <c r="M11" s="21"/>
      <c r="N11" s="21"/>
      <c r="O11" s="21"/>
      <c r="P11" s="21"/>
      <c r="Q11" s="21"/>
      <c r="R11" s="21"/>
      <c r="S11" s="21"/>
      <c r="T11" s="208"/>
    </row>
    <row r="12" spans="1:20" ht="12.75">
      <c r="A12" s="208"/>
      <c r="B12" s="34" t="s">
        <v>1</v>
      </c>
      <c r="C12" s="205" t="s">
        <v>111</v>
      </c>
      <c r="D12" s="206"/>
      <c r="E12" s="21"/>
      <c r="F12" s="21"/>
      <c r="G12" s="21"/>
      <c r="H12" s="21"/>
      <c r="I12" s="21"/>
      <c r="J12" s="21"/>
      <c r="K12" s="21"/>
      <c r="L12" s="21"/>
      <c r="M12" s="21"/>
      <c r="N12" s="21"/>
      <c r="O12" s="21"/>
      <c r="P12" s="21"/>
      <c r="Q12" s="21"/>
      <c r="R12" s="21"/>
      <c r="S12" s="21"/>
      <c r="T12" s="208"/>
    </row>
    <row r="13" spans="1:20" ht="13.5" thickBot="1">
      <c r="A13" s="208"/>
      <c r="B13" s="34" t="s">
        <v>2</v>
      </c>
      <c r="C13" s="205" t="s">
        <v>248</v>
      </c>
      <c r="D13" s="206"/>
      <c r="E13" s="21"/>
      <c r="F13" s="21"/>
      <c r="G13" s="21"/>
      <c r="H13" s="21"/>
      <c r="I13" s="21"/>
      <c r="J13" s="21"/>
      <c r="K13" s="21"/>
      <c r="L13" s="21"/>
      <c r="M13" s="21"/>
      <c r="N13" s="21"/>
      <c r="O13" s="21"/>
      <c r="P13" s="21"/>
      <c r="Q13" s="21"/>
      <c r="R13" s="21"/>
      <c r="S13" s="21"/>
      <c r="T13" s="208"/>
    </row>
    <row r="14" spans="1:20" ht="13.5" thickBot="1">
      <c r="A14" s="208"/>
      <c r="B14" s="34"/>
      <c r="C14" s="202" t="s">
        <v>280</v>
      </c>
      <c r="D14" s="202"/>
      <c r="E14" s="33" t="str">
        <f>IF(COUNTIF(E10:E13,"E")&gt;0,COUNTIF(E10:E13,"E")," ")</f>
        <v> </v>
      </c>
      <c r="F14" s="33" t="str">
        <f aca="true" t="shared" si="1" ref="F14:S14">IF(COUNTIF(F10:F13,"E")&gt;0,COUNTIF(F10:F13,"E")," ")</f>
        <v> </v>
      </c>
      <c r="G14" s="33" t="str">
        <f t="shared" si="1"/>
        <v> </v>
      </c>
      <c r="H14" s="33" t="str">
        <f t="shared" si="1"/>
        <v> </v>
      </c>
      <c r="I14" s="33" t="str">
        <f t="shared" si="1"/>
        <v> </v>
      </c>
      <c r="J14" s="33" t="str">
        <f t="shared" si="1"/>
        <v> </v>
      </c>
      <c r="K14" s="33" t="str">
        <f t="shared" si="1"/>
        <v> </v>
      </c>
      <c r="L14" s="33" t="str">
        <f t="shared" si="1"/>
        <v> </v>
      </c>
      <c r="M14" s="33" t="str">
        <f t="shared" si="1"/>
        <v> </v>
      </c>
      <c r="N14" s="33" t="str">
        <f t="shared" si="1"/>
        <v> </v>
      </c>
      <c r="O14" s="33" t="str">
        <f t="shared" si="1"/>
        <v> </v>
      </c>
      <c r="P14" s="33" t="str">
        <f t="shared" si="1"/>
        <v> </v>
      </c>
      <c r="Q14" s="33" t="str">
        <f t="shared" si="1"/>
        <v> </v>
      </c>
      <c r="R14" s="33" t="str">
        <f t="shared" si="1"/>
        <v> </v>
      </c>
      <c r="S14" s="33" t="str">
        <f t="shared" si="1"/>
        <v> </v>
      </c>
      <c r="T14" s="208"/>
    </row>
    <row r="15" spans="1:20" ht="20.25" customHeight="1">
      <c r="A15" s="208"/>
      <c r="B15" s="207" t="s">
        <v>99</v>
      </c>
      <c r="C15" s="207"/>
      <c r="D15" s="207"/>
      <c r="E15" s="207"/>
      <c r="F15" s="207"/>
      <c r="G15" s="207"/>
      <c r="H15" s="207"/>
      <c r="I15" s="207"/>
      <c r="J15" s="207"/>
      <c r="K15" s="207"/>
      <c r="L15" s="207"/>
      <c r="M15" s="207"/>
      <c r="N15" s="207"/>
      <c r="O15" s="207"/>
      <c r="P15" s="207"/>
      <c r="Q15" s="207"/>
      <c r="R15" s="207"/>
      <c r="S15" s="207"/>
      <c r="T15" s="208"/>
    </row>
    <row r="16" spans="1:20" ht="12.75">
      <c r="A16" s="208"/>
      <c r="B16" s="34" t="s">
        <v>13</v>
      </c>
      <c r="C16" s="205" t="s">
        <v>249</v>
      </c>
      <c r="D16" s="206"/>
      <c r="E16" s="21"/>
      <c r="F16" s="21"/>
      <c r="G16" s="21"/>
      <c r="H16" s="21"/>
      <c r="I16" s="21"/>
      <c r="J16" s="21"/>
      <c r="K16" s="21"/>
      <c r="L16" s="21"/>
      <c r="M16" s="21"/>
      <c r="N16" s="21"/>
      <c r="O16" s="21"/>
      <c r="P16" s="21"/>
      <c r="Q16" s="21"/>
      <c r="R16" s="21"/>
      <c r="S16" s="21"/>
      <c r="T16" s="208"/>
    </row>
    <row r="17" spans="1:20" ht="12.75">
      <c r="A17" s="208"/>
      <c r="B17" s="34" t="s">
        <v>0</v>
      </c>
      <c r="C17" s="205" t="s">
        <v>105</v>
      </c>
      <c r="D17" s="206"/>
      <c r="E17" s="21"/>
      <c r="F17" s="21"/>
      <c r="G17" s="21"/>
      <c r="H17" s="21"/>
      <c r="I17" s="21"/>
      <c r="J17" s="21"/>
      <c r="K17" s="21"/>
      <c r="L17" s="21"/>
      <c r="M17" s="21"/>
      <c r="N17" s="21"/>
      <c r="O17" s="21"/>
      <c r="P17" s="21"/>
      <c r="Q17" s="21"/>
      <c r="R17" s="21"/>
      <c r="S17" s="21"/>
      <c r="T17" s="208"/>
    </row>
    <row r="18" spans="1:20" ht="12.75">
      <c r="A18" s="208"/>
      <c r="B18" s="34" t="s">
        <v>1</v>
      </c>
      <c r="C18" s="205" t="s">
        <v>106</v>
      </c>
      <c r="D18" s="206"/>
      <c r="E18" s="21"/>
      <c r="F18" s="21"/>
      <c r="G18" s="21"/>
      <c r="H18" s="21"/>
      <c r="I18" s="21"/>
      <c r="J18" s="21"/>
      <c r="K18" s="21"/>
      <c r="L18" s="21"/>
      <c r="M18" s="21"/>
      <c r="N18" s="21"/>
      <c r="O18" s="21"/>
      <c r="P18" s="21"/>
      <c r="Q18" s="21"/>
      <c r="R18" s="21"/>
      <c r="S18" s="21"/>
      <c r="T18" s="208"/>
    </row>
    <row r="19" spans="1:20" ht="12.75">
      <c r="A19" s="208"/>
      <c r="B19" s="34" t="s">
        <v>2</v>
      </c>
      <c r="C19" s="205" t="s">
        <v>107</v>
      </c>
      <c r="D19" s="206"/>
      <c r="E19" s="21"/>
      <c r="F19" s="21"/>
      <c r="G19" s="21"/>
      <c r="H19" s="21"/>
      <c r="I19" s="21"/>
      <c r="J19" s="21"/>
      <c r="K19" s="21"/>
      <c r="L19" s="21"/>
      <c r="M19" s="21"/>
      <c r="N19" s="21"/>
      <c r="O19" s="21"/>
      <c r="P19" s="21"/>
      <c r="Q19" s="21"/>
      <c r="R19" s="21"/>
      <c r="S19" s="21"/>
      <c r="T19" s="208"/>
    </row>
    <row r="20" spans="1:20" ht="13.5" thickBot="1">
      <c r="A20" s="208"/>
      <c r="B20" s="34" t="s">
        <v>3</v>
      </c>
      <c r="C20" s="205" t="s">
        <v>108</v>
      </c>
      <c r="D20" s="206"/>
      <c r="E20" s="21"/>
      <c r="F20" s="21"/>
      <c r="G20" s="21"/>
      <c r="H20" s="21"/>
      <c r="I20" s="21"/>
      <c r="J20" s="21"/>
      <c r="K20" s="21"/>
      <c r="L20" s="21"/>
      <c r="M20" s="21"/>
      <c r="N20" s="21"/>
      <c r="O20" s="21"/>
      <c r="P20" s="21"/>
      <c r="Q20" s="21"/>
      <c r="R20" s="21"/>
      <c r="S20" s="21"/>
      <c r="T20" s="208"/>
    </row>
    <row r="21" spans="1:20" ht="13.5" thickBot="1">
      <c r="A21" s="208"/>
      <c r="B21" s="34"/>
      <c r="C21" s="202" t="s">
        <v>303</v>
      </c>
      <c r="D21" s="202"/>
      <c r="E21" s="33" t="str">
        <f>IF(COUNTIF(E16:E20,"E")&gt;0,COUNTIF(E16:E20,"E")," ")</f>
        <v> </v>
      </c>
      <c r="F21" s="33" t="str">
        <f aca="true" t="shared" si="2" ref="F21:S21">IF(COUNTIF(F16:F20,"E")&gt;0,COUNTIF(F16:F20,"E")," ")</f>
        <v> </v>
      </c>
      <c r="G21" s="33" t="str">
        <f t="shared" si="2"/>
        <v> </v>
      </c>
      <c r="H21" s="33" t="str">
        <f t="shared" si="2"/>
        <v> </v>
      </c>
      <c r="I21" s="33" t="str">
        <f t="shared" si="2"/>
        <v> </v>
      </c>
      <c r="J21" s="33" t="str">
        <f t="shared" si="2"/>
        <v> </v>
      </c>
      <c r="K21" s="33" t="str">
        <f t="shared" si="2"/>
        <v> </v>
      </c>
      <c r="L21" s="33" t="str">
        <f t="shared" si="2"/>
        <v> </v>
      </c>
      <c r="M21" s="33" t="str">
        <f t="shared" si="2"/>
        <v> </v>
      </c>
      <c r="N21" s="33" t="str">
        <f t="shared" si="2"/>
        <v> </v>
      </c>
      <c r="O21" s="33" t="str">
        <f t="shared" si="2"/>
        <v> </v>
      </c>
      <c r="P21" s="33" t="str">
        <f t="shared" si="2"/>
        <v> </v>
      </c>
      <c r="Q21" s="33" t="str">
        <f t="shared" si="2"/>
        <v> </v>
      </c>
      <c r="R21" s="33" t="str">
        <f t="shared" si="2"/>
        <v> </v>
      </c>
      <c r="S21" s="33" t="str">
        <f t="shared" si="2"/>
        <v> </v>
      </c>
      <c r="T21" s="208"/>
    </row>
    <row r="22" spans="1:20" ht="20.25" customHeight="1">
      <c r="A22" s="208"/>
      <c r="B22" s="207" t="s">
        <v>100</v>
      </c>
      <c r="C22" s="207"/>
      <c r="D22" s="207"/>
      <c r="E22" s="207"/>
      <c r="F22" s="207"/>
      <c r="G22" s="207"/>
      <c r="H22" s="207"/>
      <c r="I22" s="207"/>
      <c r="J22" s="207"/>
      <c r="K22" s="207"/>
      <c r="L22" s="207"/>
      <c r="M22" s="207"/>
      <c r="N22" s="207"/>
      <c r="O22" s="207"/>
      <c r="P22" s="207"/>
      <c r="Q22" s="207"/>
      <c r="R22" s="207"/>
      <c r="S22" s="207"/>
      <c r="T22" s="208"/>
    </row>
    <row r="23" spans="1:20" ht="12.75">
      <c r="A23" s="208"/>
      <c r="B23" s="34" t="s">
        <v>13</v>
      </c>
      <c r="C23" s="205" t="s">
        <v>69</v>
      </c>
      <c r="D23" s="206"/>
      <c r="E23" s="21"/>
      <c r="F23" s="21"/>
      <c r="G23" s="21"/>
      <c r="H23" s="21"/>
      <c r="I23" s="21"/>
      <c r="J23" s="21"/>
      <c r="K23" s="21"/>
      <c r="L23" s="21"/>
      <c r="M23" s="21"/>
      <c r="N23" s="21"/>
      <c r="O23" s="21"/>
      <c r="P23" s="21"/>
      <c r="Q23" s="21"/>
      <c r="R23" s="21"/>
      <c r="S23" s="21"/>
      <c r="T23" s="208"/>
    </row>
    <row r="24" spans="1:20" ht="12.75">
      <c r="A24" s="208"/>
      <c r="B24" s="34" t="s">
        <v>0</v>
      </c>
      <c r="C24" s="205" t="s">
        <v>103</v>
      </c>
      <c r="D24" s="206"/>
      <c r="E24" s="21"/>
      <c r="F24" s="21"/>
      <c r="G24" s="21"/>
      <c r="H24" s="21"/>
      <c r="I24" s="21"/>
      <c r="J24" s="21"/>
      <c r="K24" s="21"/>
      <c r="L24" s="21"/>
      <c r="M24" s="21"/>
      <c r="N24" s="21"/>
      <c r="O24" s="21"/>
      <c r="P24" s="21"/>
      <c r="Q24" s="21"/>
      <c r="R24" s="21"/>
      <c r="S24" s="21"/>
      <c r="T24" s="208"/>
    </row>
    <row r="25" spans="1:20" ht="12.75">
      <c r="A25" s="208"/>
      <c r="B25" s="34" t="s">
        <v>1</v>
      </c>
      <c r="C25" s="205" t="s">
        <v>104</v>
      </c>
      <c r="D25" s="206"/>
      <c r="E25" s="21"/>
      <c r="F25" s="21"/>
      <c r="G25" s="21"/>
      <c r="H25" s="21"/>
      <c r="I25" s="21"/>
      <c r="J25" s="21"/>
      <c r="K25" s="21"/>
      <c r="L25" s="21"/>
      <c r="M25" s="21"/>
      <c r="N25" s="21"/>
      <c r="O25" s="21"/>
      <c r="P25" s="21"/>
      <c r="Q25" s="21"/>
      <c r="R25" s="21"/>
      <c r="S25" s="21"/>
      <c r="T25" s="208"/>
    </row>
    <row r="26" spans="1:20" ht="12.75">
      <c r="A26" s="208"/>
      <c r="B26" s="34" t="s">
        <v>2</v>
      </c>
      <c r="C26" s="205" t="s">
        <v>101</v>
      </c>
      <c r="D26" s="206"/>
      <c r="E26" s="21"/>
      <c r="F26" s="21"/>
      <c r="G26" s="21"/>
      <c r="H26" s="21"/>
      <c r="I26" s="21"/>
      <c r="J26" s="21"/>
      <c r="K26" s="21"/>
      <c r="L26" s="21"/>
      <c r="M26" s="21"/>
      <c r="N26" s="21"/>
      <c r="O26" s="21"/>
      <c r="P26" s="21"/>
      <c r="Q26" s="21"/>
      <c r="R26" s="21"/>
      <c r="S26" s="21"/>
      <c r="T26" s="208"/>
    </row>
    <row r="27" spans="1:20" ht="13.5" thickBot="1">
      <c r="A27" s="208"/>
      <c r="B27" s="34" t="s">
        <v>3</v>
      </c>
      <c r="C27" s="205" t="s">
        <v>102</v>
      </c>
      <c r="D27" s="206"/>
      <c r="E27" s="21"/>
      <c r="F27" s="21"/>
      <c r="G27" s="21"/>
      <c r="H27" s="21"/>
      <c r="I27" s="21"/>
      <c r="J27" s="21"/>
      <c r="K27" s="21"/>
      <c r="L27" s="21"/>
      <c r="M27" s="21"/>
      <c r="N27" s="21"/>
      <c r="O27" s="21"/>
      <c r="P27" s="21"/>
      <c r="Q27" s="21"/>
      <c r="R27" s="21"/>
      <c r="S27" s="21"/>
      <c r="T27" s="208"/>
    </row>
    <row r="28" spans="1:20" ht="13.5" thickBot="1">
      <c r="A28" s="208"/>
      <c r="B28" s="34"/>
      <c r="C28" s="202" t="s">
        <v>302</v>
      </c>
      <c r="D28" s="202"/>
      <c r="E28" s="33" t="str">
        <f>IF(COUNTIF(E23:E27,"E")&gt;0,COUNTIF(E23:E27,"E")," ")</f>
        <v> </v>
      </c>
      <c r="F28" s="33" t="str">
        <f aca="true" t="shared" si="3" ref="F28:S28">IF(COUNTIF(F23:F27,"E")&gt;0,COUNTIF(F23:F27,"E")," ")</f>
        <v> </v>
      </c>
      <c r="G28" s="33" t="str">
        <f t="shared" si="3"/>
        <v> </v>
      </c>
      <c r="H28" s="33" t="str">
        <f t="shared" si="3"/>
        <v> </v>
      </c>
      <c r="I28" s="33" t="str">
        <f t="shared" si="3"/>
        <v> </v>
      </c>
      <c r="J28" s="33" t="str">
        <f t="shared" si="3"/>
        <v> </v>
      </c>
      <c r="K28" s="33" t="str">
        <f t="shared" si="3"/>
        <v> </v>
      </c>
      <c r="L28" s="33" t="str">
        <f t="shared" si="3"/>
        <v> </v>
      </c>
      <c r="M28" s="33" t="str">
        <f t="shared" si="3"/>
        <v> </v>
      </c>
      <c r="N28" s="33" t="str">
        <f t="shared" si="3"/>
        <v> </v>
      </c>
      <c r="O28" s="33" t="str">
        <f t="shared" si="3"/>
        <v> </v>
      </c>
      <c r="P28" s="33" t="str">
        <f t="shared" si="3"/>
        <v> </v>
      </c>
      <c r="Q28" s="33" t="str">
        <f t="shared" si="3"/>
        <v> </v>
      </c>
      <c r="R28" s="33" t="str">
        <f t="shared" si="3"/>
        <v> </v>
      </c>
      <c r="S28" s="33" t="str">
        <f t="shared" si="3"/>
        <v> </v>
      </c>
      <c r="T28" s="208"/>
    </row>
    <row r="29" spans="1:20" ht="20.25" customHeight="1">
      <c r="A29" s="208"/>
      <c r="B29" s="207" t="s">
        <v>112</v>
      </c>
      <c r="C29" s="207"/>
      <c r="D29" s="207"/>
      <c r="E29" s="207"/>
      <c r="F29" s="207"/>
      <c r="G29" s="207"/>
      <c r="H29" s="207"/>
      <c r="I29" s="207"/>
      <c r="J29" s="207"/>
      <c r="K29" s="207"/>
      <c r="L29" s="207"/>
      <c r="M29" s="207"/>
      <c r="N29" s="207"/>
      <c r="O29" s="207"/>
      <c r="P29" s="207"/>
      <c r="Q29" s="207"/>
      <c r="R29" s="207"/>
      <c r="S29" s="207"/>
      <c r="T29" s="208"/>
    </row>
    <row r="30" spans="1:20" ht="12.75">
      <c r="A30" s="208"/>
      <c r="B30" s="34" t="s">
        <v>13</v>
      </c>
      <c r="C30" s="205" t="s">
        <v>114</v>
      </c>
      <c r="D30" s="206"/>
      <c r="E30" s="21"/>
      <c r="F30" s="21"/>
      <c r="G30" s="21"/>
      <c r="H30" s="21"/>
      <c r="I30" s="21"/>
      <c r="J30" s="21"/>
      <c r="K30" s="21"/>
      <c r="L30" s="21"/>
      <c r="M30" s="21"/>
      <c r="N30" s="21"/>
      <c r="O30" s="21"/>
      <c r="P30" s="21"/>
      <c r="Q30" s="21"/>
      <c r="R30" s="21"/>
      <c r="S30" s="21"/>
      <c r="T30" s="208"/>
    </row>
    <row r="31" spans="1:20" ht="12.75" customHeight="1">
      <c r="A31" s="208"/>
      <c r="B31" s="34" t="s">
        <v>0</v>
      </c>
      <c r="C31" s="205" t="s">
        <v>115</v>
      </c>
      <c r="D31" s="206"/>
      <c r="E31" s="21"/>
      <c r="F31" s="21"/>
      <c r="G31" s="21"/>
      <c r="H31" s="21"/>
      <c r="I31" s="21"/>
      <c r="J31" s="21"/>
      <c r="K31" s="21"/>
      <c r="L31" s="21"/>
      <c r="M31" s="21"/>
      <c r="N31" s="21"/>
      <c r="O31" s="21"/>
      <c r="P31" s="21"/>
      <c r="Q31" s="21"/>
      <c r="R31" s="21"/>
      <c r="S31" s="21"/>
      <c r="T31" s="208"/>
    </row>
    <row r="32" spans="1:20" ht="12.75">
      <c r="A32" s="208"/>
      <c r="B32" s="34" t="s">
        <v>1</v>
      </c>
      <c r="C32" s="205" t="s">
        <v>121</v>
      </c>
      <c r="D32" s="206"/>
      <c r="E32" s="21"/>
      <c r="F32" s="21"/>
      <c r="G32" s="21"/>
      <c r="H32" s="21"/>
      <c r="I32" s="21"/>
      <c r="J32" s="21"/>
      <c r="K32" s="21"/>
      <c r="L32" s="21"/>
      <c r="M32" s="21"/>
      <c r="N32" s="21"/>
      <c r="O32" s="21"/>
      <c r="P32" s="21"/>
      <c r="Q32" s="21"/>
      <c r="R32" s="21"/>
      <c r="S32" s="21"/>
      <c r="T32" s="208"/>
    </row>
    <row r="33" spans="1:20" ht="12.75">
      <c r="A33" s="208"/>
      <c r="B33" s="34" t="s">
        <v>2</v>
      </c>
      <c r="C33" s="205" t="s">
        <v>122</v>
      </c>
      <c r="D33" s="206"/>
      <c r="E33" s="21"/>
      <c r="F33" s="21"/>
      <c r="G33" s="21"/>
      <c r="H33" s="21"/>
      <c r="I33" s="21"/>
      <c r="J33" s="21"/>
      <c r="K33" s="21"/>
      <c r="L33" s="21"/>
      <c r="M33" s="21"/>
      <c r="N33" s="21"/>
      <c r="O33" s="21"/>
      <c r="P33" s="21"/>
      <c r="Q33" s="21"/>
      <c r="R33" s="21"/>
      <c r="S33" s="21"/>
      <c r="T33" s="208"/>
    </row>
    <row r="34" spans="1:20" ht="12.75">
      <c r="A34" s="208"/>
      <c r="B34" s="34" t="s">
        <v>3</v>
      </c>
      <c r="C34" s="205" t="s">
        <v>123</v>
      </c>
      <c r="D34" s="206"/>
      <c r="E34" s="21"/>
      <c r="F34" s="21"/>
      <c r="G34" s="21"/>
      <c r="H34" s="21"/>
      <c r="I34" s="21"/>
      <c r="J34" s="21"/>
      <c r="K34" s="21"/>
      <c r="L34" s="21"/>
      <c r="M34" s="21"/>
      <c r="N34" s="21"/>
      <c r="O34" s="21"/>
      <c r="P34" s="21"/>
      <c r="Q34" s="21"/>
      <c r="R34" s="21"/>
      <c r="S34" s="21"/>
      <c r="T34" s="208"/>
    </row>
    <row r="35" spans="1:20" ht="12.75" customHeight="1" thickBot="1">
      <c r="A35" s="208"/>
      <c r="B35" s="34" t="s">
        <v>4</v>
      </c>
      <c r="C35" s="205" t="s">
        <v>124</v>
      </c>
      <c r="D35" s="206"/>
      <c r="E35" s="21"/>
      <c r="F35" s="21"/>
      <c r="G35" s="21"/>
      <c r="H35" s="21"/>
      <c r="I35" s="21"/>
      <c r="J35" s="21"/>
      <c r="K35" s="21"/>
      <c r="L35" s="21"/>
      <c r="M35" s="21"/>
      <c r="N35" s="21"/>
      <c r="O35" s="21"/>
      <c r="P35" s="21"/>
      <c r="Q35" s="21"/>
      <c r="R35" s="21"/>
      <c r="S35" s="21"/>
      <c r="T35" s="208"/>
    </row>
    <row r="36" spans="1:20" ht="12.75" customHeight="1" thickBot="1">
      <c r="A36" s="208"/>
      <c r="B36" s="34"/>
      <c r="C36" s="202" t="s">
        <v>301</v>
      </c>
      <c r="D36" s="202"/>
      <c r="E36" s="33" t="str">
        <f>IF(COUNTIF(E30:E35,"E")&gt;0,COUNTIF(E30:E35,"E")," ")</f>
        <v> </v>
      </c>
      <c r="F36" s="33" t="str">
        <f aca="true" t="shared" si="4" ref="F36:S36">IF(COUNTIF(F30:F35,"E")&gt;0,COUNTIF(F30:F35,"E")," ")</f>
        <v> </v>
      </c>
      <c r="G36" s="33" t="str">
        <f t="shared" si="4"/>
        <v> </v>
      </c>
      <c r="H36" s="33" t="str">
        <f t="shared" si="4"/>
        <v> </v>
      </c>
      <c r="I36" s="33" t="str">
        <f t="shared" si="4"/>
        <v> </v>
      </c>
      <c r="J36" s="33" t="str">
        <f t="shared" si="4"/>
        <v> </v>
      </c>
      <c r="K36" s="33" t="str">
        <f t="shared" si="4"/>
        <v> </v>
      </c>
      <c r="L36" s="33" t="str">
        <f t="shared" si="4"/>
        <v> </v>
      </c>
      <c r="M36" s="33" t="str">
        <f t="shared" si="4"/>
        <v> </v>
      </c>
      <c r="N36" s="33" t="str">
        <f t="shared" si="4"/>
        <v> </v>
      </c>
      <c r="O36" s="33" t="str">
        <f t="shared" si="4"/>
        <v> </v>
      </c>
      <c r="P36" s="33" t="str">
        <f t="shared" si="4"/>
        <v> </v>
      </c>
      <c r="Q36" s="33" t="str">
        <f t="shared" si="4"/>
        <v> </v>
      </c>
      <c r="R36" s="33" t="str">
        <f t="shared" si="4"/>
        <v> </v>
      </c>
      <c r="S36" s="33" t="str">
        <f t="shared" si="4"/>
        <v> </v>
      </c>
      <c r="T36" s="208"/>
    </row>
    <row r="37" spans="1:20" ht="20.25" customHeight="1">
      <c r="A37" s="208"/>
      <c r="B37" s="207" t="s">
        <v>113</v>
      </c>
      <c r="C37" s="207"/>
      <c r="D37" s="207"/>
      <c r="E37" s="207"/>
      <c r="F37" s="207"/>
      <c r="G37" s="207"/>
      <c r="H37" s="207"/>
      <c r="I37" s="207"/>
      <c r="J37" s="207"/>
      <c r="K37" s="207"/>
      <c r="L37" s="207"/>
      <c r="M37" s="207"/>
      <c r="N37" s="207"/>
      <c r="O37" s="207"/>
      <c r="P37" s="207"/>
      <c r="Q37" s="207"/>
      <c r="R37" s="207"/>
      <c r="S37" s="207"/>
      <c r="T37" s="208"/>
    </row>
    <row r="38" spans="1:20" ht="12.75">
      <c r="A38" s="208"/>
      <c r="B38" s="34" t="s">
        <v>13</v>
      </c>
      <c r="C38" s="205" t="s">
        <v>116</v>
      </c>
      <c r="D38" s="206"/>
      <c r="E38" s="21"/>
      <c r="F38" s="21"/>
      <c r="G38" s="21"/>
      <c r="H38" s="21"/>
      <c r="I38" s="21"/>
      <c r="J38" s="21"/>
      <c r="K38" s="21"/>
      <c r="L38" s="21"/>
      <c r="M38" s="21"/>
      <c r="N38" s="21"/>
      <c r="O38" s="21"/>
      <c r="P38" s="21"/>
      <c r="Q38" s="21"/>
      <c r="R38" s="21"/>
      <c r="S38" s="21"/>
      <c r="T38" s="208"/>
    </row>
    <row r="39" spans="1:20" ht="12.75">
      <c r="A39" s="208"/>
      <c r="B39" s="34" t="s">
        <v>0</v>
      </c>
      <c r="C39" s="205" t="s">
        <v>117</v>
      </c>
      <c r="D39" s="206"/>
      <c r="E39" s="21"/>
      <c r="F39" s="21"/>
      <c r="G39" s="21"/>
      <c r="H39" s="21"/>
      <c r="I39" s="21"/>
      <c r="J39" s="21"/>
      <c r="K39" s="21"/>
      <c r="L39" s="21"/>
      <c r="M39" s="21"/>
      <c r="N39" s="21"/>
      <c r="O39" s="21"/>
      <c r="P39" s="21"/>
      <c r="Q39" s="21"/>
      <c r="R39" s="21"/>
      <c r="S39" s="21"/>
      <c r="T39" s="208"/>
    </row>
    <row r="40" spans="1:20" ht="12.75">
      <c r="A40" s="208"/>
      <c r="B40" s="34" t="s">
        <v>1</v>
      </c>
      <c r="C40" s="205" t="s">
        <v>118</v>
      </c>
      <c r="D40" s="206"/>
      <c r="E40" s="21"/>
      <c r="F40" s="21"/>
      <c r="G40" s="21"/>
      <c r="H40" s="21"/>
      <c r="I40" s="21"/>
      <c r="J40" s="21"/>
      <c r="K40" s="21"/>
      <c r="L40" s="21"/>
      <c r="M40" s="21"/>
      <c r="N40" s="21"/>
      <c r="O40" s="21"/>
      <c r="P40" s="21"/>
      <c r="Q40" s="21"/>
      <c r="R40" s="21"/>
      <c r="S40" s="21"/>
      <c r="T40" s="208"/>
    </row>
    <row r="41" spans="1:20" ht="12.75">
      <c r="A41" s="208"/>
      <c r="B41" s="34" t="s">
        <v>2</v>
      </c>
      <c r="C41" s="205" t="s">
        <v>119</v>
      </c>
      <c r="D41" s="206"/>
      <c r="E41" s="21"/>
      <c r="F41" s="21"/>
      <c r="G41" s="21"/>
      <c r="H41" s="21"/>
      <c r="I41" s="21"/>
      <c r="J41" s="21"/>
      <c r="K41" s="21"/>
      <c r="L41" s="21"/>
      <c r="M41" s="21"/>
      <c r="N41" s="21"/>
      <c r="O41" s="21"/>
      <c r="P41" s="21"/>
      <c r="Q41" s="21"/>
      <c r="R41" s="21"/>
      <c r="S41" s="21"/>
      <c r="T41" s="208"/>
    </row>
    <row r="42" spans="1:20" ht="12.75">
      <c r="A42" s="208"/>
      <c r="B42" s="34" t="s">
        <v>3</v>
      </c>
      <c r="C42" s="205" t="s">
        <v>120</v>
      </c>
      <c r="D42" s="206"/>
      <c r="E42" s="21"/>
      <c r="F42" s="21"/>
      <c r="G42" s="21"/>
      <c r="H42" s="21"/>
      <c r="I42" s="21"/>
      <c r="J42" s="21"/>
      <c r="K42" s="21"/>
      <c r="L42" s="21"/>
      <c r="M42" s="21"/>
      <c r="N42" s="21"/>
      <c r="O42" s="21"/>
      <c r="P42" s="21"/>
      <c r="Q42" s="21"/>
      <c r="R42" s="21"/>
      <c r="S42" s="21"/>
      <c r="T42" s="208"/>
    </row>
    <row r="43" spans="1:20" ht="12" customHeight="1">
      <c r="A43" s="208"/>
      <c r="B43" s="34" t="s">
        <v>4</v>
      </c>
      <c r="C43" s="205" t="s">
        <v>126</v>
      </c>
      <c r="D43" s="206"/>
      <c r="E43" s="21"/>
      <c r="F43" s="21"/>
      <c r="G43" s="21"/>
      <c r="H43" s="21"/>
      <c r="I43" s="21"/>
      <c r="J43" s="21"/>
      <c r="K43" s="21"/>
      <c r="L43" s="21"/>
      <c r="M43" s="21"/>
      <c r="N43" s="21"/>
      <c r="O43" s="21"/>
      <c r="P43" s="21"/>
      <c r="Q43" s="21"/>
      <c r="R43" s="21"/>
      <c r="S43" s="21"/>
      <c r="T43" s="208"/>
    </row>
    <row r="44" spans="1:20" ht="12.75">
      <c r="A44" s="208"/>
      <c r="B44" s="34" t="s">
        <v>5</v>
      </c>
      <c r="C44" s="205" t="s">
        <v>125</v>
      </c>
      <c r="D44" s="206"/>
      <c r="E44" s="21"/>
      <c r="F44" s="21"/>
      <c r="G44" s="21"/>
      <c r="H44" s="21"/>
      <c r="I44" s="21"/>
      <c r="J44" s="21"/>
      <c r="K44" s="21"/>
      <c r="L44" s="21"/>
      <c r="M44" s="21"/>
      <c r="N44" s="21"/>
      <c r="O44" s="21"/>
      <c r="P44" s="21"/>
      <c r="Q44" s="21"/>
      <c r="R44" s="21"/>
      <c r="S44" s="21"/>
      <c r="T44" s="208"/>
    </row>
    <row r="45" spans="1:20" ht="12.75">
      <c r="A45" s="208"/>
      <c r="B45" s="34" t="s">
        <v>6</v>
      </c>
      <c r="C45" s="205" t="s">
        <v>125</v>
      </c>
      <c r="D45" s="206"/>
      <c r="E45" s="21"/>
      <c r="F45" s="21"/>
      <c r="G45" s="21"/>
      <c r="H45" s="21"/>
      <c r="I45" s="21"/>
      <c r="J45" s="21"/>
      <c r="K45" s="21"/>
      <c r="L45" s="21"/>
      <c r="M45" s="21"/>
      <c r="N45" s="21"/>
      <c r="O45" s="21"/>
      <c r="P45" s="21"/>
      <c r="Q45" s="21"/>
      <c r="R45" s="21"/>
      <c r="S45" s="21"/>
      <c r="T45" s="208"/>
    </row>
    <row r="46" spans="1:20" ht="13.5" thickBot="1">
      <c r="A46" s="208"/>
      <c r="B46" s="34" t="s">
        <v>7</v>
      </c>
      <c r="C46" s="205" t="s">
        <v>125</v>
      </c>
      <c r="D46" s="206"/>
      <c r="E46" s="21"/>
      <c r="F46" s="21"/>
      <c r="G46" s="21"/>
      <c r="H46" s="21"/>
      <c r="I46" s="21"/>
      <c r="J46" s="21"/>
      <c r="K46" s="21"/>
      <c r="L46" s="21"/>
      <c r="M46" s="21"/>
      <c r="N46" s="21"/>
      <c r="O46" s="21"/>
      <c r="P46" s="21"/>
      <c r="Q46" s="21"/>
      <c r="R46" s="21"/>
      <c r="S46" s="21"/>
      <c r="T46" s="208"/>
    </row>
    <row r="47" spans="1:20" ht="13.5" thickBot="1">
      <c r="A47" s="208"/>
      <c r="B47" s="34"/>
      <c r="C47" s="202" t="s">
        <v>299</v>
      </c>
      <c r="D47" s="202"/>
      <c r="E47" s="33" t="str">
        <f>IF(COUNTIF(E38:E46,"E")&gt;0,COUNTIF(E38:E46,"E")," ")</f>
        <v> </v>
      </c>
      <c r="F47" s="33" t="str">
        <f aca="true" t="shared" si="5" ref="F47:S47">IF(COUNTIF(F38:F46,"E")&gt;0,COUNTIF(F38:F46,"E")," ")</f>
        <v> </v>
      </c>
      <c r="G47" s="33" t="str">
        <f t="shared" si="5"/>
        <v> </v>
      </c>
      <c r="H47" s="33" t="str">
        <f t="shared" si="5"/>
        <v> </v>
      </c>
      <c r="I47" s="33" t="str">
        <f t="shared" si="5"/>
        <v> </v>
      </c>
      <c r="J47" s="33" t="str">
        <f t="shared" si="5"/>
        <v> </v>
      </c>
      <c r="K47" s="33" t="str">
        <f t="shared" si="5"/>
        <v> </v>
      </c>
      <c r="L47" s="33" t="str">
        <f t="shared" si="5"/>
        <v> </v>
      </c>
      <c r="M47" s="33" t="str">
        <f t="shared" si="5"/>
        <v> </v>
      </c>
      <c r="N47" s="33" t="str">
        <f t="shared" si="5"/>
        <v> </v>
      </c>
      <c r="O47" s="33" t="str">
        <f t="shared" si="5"/>
        <v> </v>
      </c>
      <c r="P47" s="33" t="str">
        <f t="shared" si="5"/>
        <v> </v>
      </c>
      <c r="Q47" s="33" t="str">
        <f t="shared" si="5"/>
        <v> </v>
      </c>
      <c r="R47" s="33" t="str">
        <f t="shared" si="5"/>
        <v> </v>
      </c>
      <c r="S47" s="33" t="str">
        <f t="shared" si="5"/>
        <v> </v>
      </c>
      <c r="T47" s="208"/>
    </row>
    <row r="48" spans="1:20" ht="20.25" customHeight="1">
      <c r="A48" s="208"/>
      <c r="B48" s="207" t="s">
        <v>127</v>
      </c>
      <c r="C48" s="207"/>
      <c r="D48" s="207"/>
      <c r="E48" s="207"/>
      <c r="F48" s="207"/>
      <c r="G48" s="207"/>
      <c r="H48" s="207"/>
      <c r="I48" s="207"/>
      <c r="J48" s="207"/>
      <c r="K48" s="207"/>
      <c r="L48" s="207"/>
      <c r="M48" s="207"/>
      <c r="N48" s="207"/>
      <c r="O48" s="207"/>
      <c r="P48" s="207"/>
      <c r="Q48" s="207"/>
      <c r="R48" s="207"/>
      <c r="S48" s="207"/>
      <c r="T48" s="208"/>
    </row>
    <row r="49" spans="1:20" ht="12.75">
      <c r="A49" s="208"/>
      <c r="B49" s="34" t="s">
        <v>13</v>
      </c>
      <c r="C49" s="205" t="s">
        <v>156</v>
      </c>
      <c r="D49" s="206"/>
      <c r="E49" s="21"/>
      <c r="F49" s="21"/>
      <c r="G49" s="21"/>
      <c r="H49" s="21"/>
      <c r="I49" s="21"/>
      <c r="J49" s="21"/>
      <c r="K49" s="21"/>
      <c r="L49" s="21"/>
      <c r="M49" s="21"/>
      <c r="N49" s="21"/>
      <c r="O49" s="21"/>
      <c r="P49" s="21"/>
      <c r="Q49" s="21"/>
      <c r="R49" s="21"/>
      <c r="S49" s="21"/>
      <c r="T49" s="208"/>
    </row>
    <row r="50" spans="1:20" ht="12.75" customHeight="1">
      <c r="A50" s="208"/>
      <c r="B50" s="34" t="s">
        <v>0</v>
      </c>
      <c r="C50" s="205" t="s">
        <v>155</v>
      </c>
      <c r="D50" s="206"/>
      <c r="E50" s="21"/>
      <c r="F50" s="21"/>
      <c r="G50" s="21"/>
      <c r="H50" s="21"/>
      <c r="I50" s="21"/>
      <c r="J50" s="21"/>
      <c r="K50" s="21"/>
      <c r="L50" s="21"/>
      <c r="M50" s="21"/>
      <c r="N50" s="21"/>
      <c r="O50" s="21"/>
      <c r="P50" s="21"/>
      <c r="Q50" s="21"/>
      <c r="R50" s="21"/>
      <c r="S50" s="21"/>
      <c r="T50" s="208"/>
    </row>
    <row r="51" spans="1:20" ht="13.5" thickBot="1">
      <c r="A51" s="208"/>
      <c r="B51" s="34" t="s">
        <v>1</v>
      </c>
      <c r="C51" s="205" t="s">
        <v>154</v>
      </c>
      <c r="D51" s="206"/>
      <c r="E51" s="21"/>
      <c r="F51" s="21"/>
      <c r="G51" s="21"/>
      <c r="H51" s="21"/>
      <c r="I51" s="21"/>
      <c r="J51" s="21"/>
      <c r="K51" s="21"/>
      <c r="L51" s="21"/>
      <c r="M51" s="21"/>
      <c r="N51" s="21"/>
      <c r="O51" s="21"/>
      <c r="P51" s="21"/>
      <c r="Q51" s="21"/>
      <c r="R51" s="21"/>
      <c r="S51" s="21"/>
      <c r="T51" s="208"/>
    </row>
    <row r="52" spans="1:20" ht="13.5" thickBot="1">
      <c r="A52" s="208"/>
      <c r="B52" s="34"/>
      <c r="C52" s="202" t="s">
        <v>300</v>
      </c>
      <c r="D52" s="202"/>
      <c r="E52" s="33" t="str">
        <f>IF(COUNTIF(E49:E51,"E")&gt;0,COUNTIF(E49:E51,"E")," ")</f>
        <v> </v>
      </c>
      <c r="F52" s="33" t="str">
        <f aca="true" t="shared" si="6" ref="F52:S52">IF(COUNTIF(F49:F51,"E")&gt;0,COUNTIF(F49:F51,"E")," ")</f>
        <v> </v>
      </c>
      <c r="G52" s="33" t="str">
        <f t="shared" si="6"/>
        <v> </v>
      </c>
      <c r="H52" s="33" t="str">
        <f t="shared" si="6"/>
        <v> </v>
      </c>
      <c r="I52" s="33" t="str">
        <f t="shared" si="6"/>
        <v> </v>
      </c>
      <c r="J52" s="33" t="str">
        <f t="shared" si="6"/>
        <v> </v>
      </c>
      <c r="K52" s="33" t="str">
        <f t="shared" si="6"/>
        <v> </v>
      </c>
      <c r="L52" s="33" t="str">
        <f t="shared" si="6"/>
        <v> </v>
      </c>
      <c r="M52" s="33" t="str">
        <f t="shared" si="6"/>
        <v> </v>
      </c>
      <c r="N52" s="33" t="str">
        <f t="shared" si="6"/>
        <v> </v>
      </c>
      <c r="O52" s="33" t="str">
        <f t="shared" si="6"/>
        <v> </v>
      </c>
      <c r="P52" s="33" t="str">
        <f t="shared" si="6"/>
        <v> </v>
      </c>
      <c r="Q52" s="33" t="str">
        <f t="shared" si="6"/>
        <v> </v>
      </c>
      <c r="R52" s="33" t="str">
        <f t="shared" si="6"/>
        <v> </v>
      </c>
      <c r="S52" s="33" t="str">
        <f t="shared" si="6"/>
        <v> </v>
      </c>
      <c r="T52" s="208"/>
    </row>
    <row r="53" spans="1:20" ht="20.25" customHeight="1">
      <c r="A53" s="208"/>
      <c r="B53" s="207" t="s">
        <v>128</v>
      </c>
      <c r="C53" s="207"/>
      <c r="D53" s="207"/>
      <c r="E53" s="207"/>
      <c r="F53" s="207"/>
      <c r="G53" s="207"/>
      <c r="H53" s="207"/>
      <c r="I53" s="207"/>
      <c r="J53" s="207"/>
      <c r="K53" s="207"/>
      <c r="L53" s="207"/>
      <c r="M53" s="207"/>
      <c r="N53" s="207"/>
      <c r="O53" s="207"/>
      <c r="P53" s="207"/>
      <c r="Q53" s="207"/>
      <c r="R53" s="207"/>
      <c r="S53" s="207"/>
      <c r="T53" s="208"/>
    </row>
    <row r="54" spans="1:20" ht="12.75">
      <c r="A54" s="208"/>
      <c r="B54" s="34" t="s">
        <v>13</v>
      </c>
      <c r="C54" s="205" t="s">
        <v>151</v>
      </c>
      <c r="D54" s="206"/>
      <c r="E54" s="21"/>
      <c r="F54" s="21"/>
      <c r="G54" s="21"/>
      <c r="H54" s="21"/>
      <c r="I54" s="21"/>
      <c r="J54" s="21"/>
      <c r="K54" s="21"/>
      <c r="L54" s="21"/>
      <c r="M54" s="21"/>
      <c r="N54" s="21"/>
      <c r="O54" s="21"/>
      <c r="P54" s="21"/>
      <c r="Q54" s="21"/>
      <c r="R54" s="21"/>
      <c r="S54" s="21"/>
      <c r="T54" s="208"/>
    </row>
    <row r="55" spans="1:20" ht="12.75">
      <c r="A55" s="208"/>
      <c r="B55" s="34" t="s">
        <v>0</v>
      </c>
      <c r="C55" s="205" t="s">
        <v>152</v>
      </c>
      <c r="D55" s="206"/>
      <c r="E55" s="21"/>
      <c r="F55" s="21"/>
      <c r="G55" s="21"/>
      <c r="H55" s="21"/>
      <c r="I55" s="21"/>
      <c r="J55" s="21"/>
      <c r="K55" s="21"/>
      <c r="L55" s="21"/>
      <c r="M55" s="21"/>
      <c r="N55" s="21"/>
      <c r="O55" s="21"/>
      <c r="P55" s="21"/>
      <c r="Q55" s="21"/>
      <c r="R55" s="21"/>
      <c r="S55" s="21"/>
      <c r="T55" s="208"/>
    </row>
    <row r="56" spans="1:20" ht="13.5" thickBot="1">
      <c r="A56" s="208"/>
      <c r="B56" s="34" t="s">
        <v>1</v>
      </c>
      <c r="C56" s="205" t="s">
        <v>153</v>
      </c>
      <c r="D56" s="206"/>
      <c r="E56" s="21"/>
      <c r="F56" s="21"/>
      <c r="G56" s="21"/>
      <c r="H56" s="21"/>
      <c r="I56" s="21"/>
      <c r="J56" s="21"/>
      <c r="K56" s="21"/>
      <c r="L56" s="21"/>
      <c r="M56" s="21"/>
      <c r="N56" s="21"/>
      <c r="O56" s="21"/>
      <c r="P56" s="21"/>
      <c r="Q56" s="21"/>
      <c r="R56" s="21"/>
      <c r="S56" s="21"/>
      <c r="T56" s="208"/>
    </row>
    <row r="57" spans="1:20" ht="13.5" thickBot="1">
      <c r="A57" s="208"/>
      <c r="B57" s="34"/>
      <c r="C57" s="202" t="s">
        <v>298</v>
      </c>
      <c r="D57" s="202"/>
      <c r="E57" s="33" t="str">
        <f>IF(COUNTIF(E54:E56,"E")&gt;0,COUNTIF(E54:E56,"E")," ")</f>
        <v> </v>
      </c>
      <c r="F57" s="33" t="str">
        <f aca="true" t="shared" si="7" ref="F57:S57">IF(COUNTIF(F54:F56,"E")&gt;0,COUNTIF(F54:F56,"E")," ")</f>
        <v> </v>
      </c>
      <c r="G57" s="33" t="str">
        <f t="shared" si="7"/>
        <v> </v>
      </c>
      <c r="H57" s="33" t="str">
        <f t="shared" si="7"/>
        <v> </v>
      </c>
      <c r="I57" s="33" t="str">
        <f t="shared" si="7"/>
        <v> </v>
      </c>
      <c r="J57" s="33" t="str">
        <f t="shared" si="7"/>
        <v> </v>
      </c>
      <c r="K57" s="33" t="str">
        <f t="shared" si="7"/>
        <v> </v>
      </c>
      <c r="L57" s="33" t="str">
        <f t="shared" si="7"/>
        <v> </v>
      </c>
      <c r="M57" s="33" t="str">
        <f t="shared" si="7"/>
        <v> </v>
      </c>
      <c r="N57" s="33" t="str">
        <f t="shared" si="7"/>
        <v> </v>
      </c>
      <c r="O57" s="33" t="str">
        <f t="shared" si="7"/>
        <v> </v>
      </c>
      <c r="P57" s="33" t="str">
        <f t="shared" si="7"/>
        <v> </v>
      </c>
      <c r="Q57" s="33" t="str">
        <f t="shared" si="7"/>
        <v> </v>
      </c>
      <c r="R57" s="33" t="str">
        <f t="shared" si="7"/>
        <v> </v>
      </c>
      <c r="S57" s="33" t="str">
        <f t="shared" si="7"/>
        <v> </v>
      </c>
      <c r="T57" s="208"/>
    </row>
    <row r="58" spans="1:20" ht="20.25" customHeight="1">
      <c r="A58" s="208"/>
      <c r="B58" s="207" t="s">
        <v>129</v>
      </c>
      <c r="C58" s="207"/>
      <c r="D58" s="207"/>
      <c r="E58" s="207"/>
      <c r="F58" s="207"/>
      <c r="G58" s="207"/>
      <c r="H58" s="207"/>
      <c r="I58" s="207"/>
      <c r="J58" s="207"/>
      <c r="K58" s="207"/>
      <c r="L58" s="207"/>
      <c r="M58" s="207"/>
      <c r="N58" s="207"/>
      <c r="O58" s="207"/>
      <c r="P58" s="207"/>
      <c r="Q58" s="207"/>
      <c r="R58" s="207"/>
      <c r="S58" s="207"/>
      <c r="T58" s="208"/>
    </row>
    <row r="59" spans="1:20" ht="12.75">
      <c r="A59" s="208"/>
      <c r="B59" s="34" t="s">
        <v>13</v>
      </c>
      <c r="C59" s="205" t="s">
        <v>150</v>
      </c>
      <c r="D59" s="206"/>
      <c r="E59" s="21"/>
      <c r="F59" s="21"/>
      <c r="G59" s="21"/>
      <c r="H59" s="21"/>
      <c r="I59" s="21"/>
      <c r="J59" s="21"/>
      <c r="K59" s="21"/>
      <c r="L59" s="21"/>
      <c r="M59" s="21"/>
      <c r="N59" s="21"/>
      <c r="O59" s="21"/>
      <c r="P59" s="21"/>
      <c r="Q59" s="21"/>
      <c r="R59" s="21"/>
      <c r="S59" s="21"/>
      <c r="T59" s="208"/>
    </row>
    <row r="60" spans="1:20" ht="12.75">
      <c r="A60" s="208"/>
      <c r="B60" s="34" t="s">
        <v>0</v>
      </c>
      <c r="C60" s="205" t="s">
        <v>149</v>
      </c>
      <c r="D60" s="206"/>
      <c r="E60" s="21"/>
      <c r="F60" s="21"/>
      <c r="G60" s="21"/>
      <c r="H60" s="21"/>
      <c r="I60" s="21"/>
      <c r="J60" s="21"/>
      <c r="K60" s="21"/>
      <c r="L60" s="21"/>
      <c r="M60" s="21"/>
      <c r="N60" s="21"/>
      <c r="O60" s="21"/>
      <c r="P60" s="21"/>
      <c r="Q60" s="21"/>
      <c r="R60" s="21"/>
      <c r="S60" s="21"/>
      <c r="T60" s="208"/>
    </row>
    <row r="61" spans="1:20" ht="12.75">
      <c r="A61" s="208"/>
      <c r="B61" s="34" t="s">
        <v>1</v>
      </c>
      <c r="C61" s="205" t="s">
        <v>148</v>
      </c>
      <c r="D61" s="206"/>
      <c r="E61" s="21"/>
      <c r="F61" s="21"/>
      <c r="G61" s="21"/>
      <c r="H61" s="21"/>
      <c r="I61" s="21"/>
      <c r="J61" s="21"/>
      <c r="K61" s="21"/>
      <c r="L61" s="21"/>
      <c r="M61" s="21"/>
      <c r="N61" s="21"/>
      <c r="O61" s="21"/>
      <c r="P61" s="21"/>
      <c r="Q61" s="21"/>
      <c r="R61" s="21"/>
      <c r="S61" s="21"/>
      <c r="T61" s="208"/>
    </row>
    <row r="62" spans="1:20" ht="13.5" thickBot="1">
      <c r="A62" s="208"/>
      <c r="B62" s="34" t="s">
        <v>2</v>
      </c>
      <c r="C62" s="205" t="s">
        <v>147</v>
      </c>
      <c r="D62" s="206"/>
      <c r="E62" s="21"/>
      <c r="F62" s="21"/>
      <c r="G62" s="21"/>
      <c r="H62" s="21"/>
      <c r="I62" s="21"/>
      <c r="J62" s="21"/>
      <c r="K62" s="21"/>
      <c r="L62" s="21"/>
      <c r="M62" s="21"/>
      <c r="N62" s="21"/>
      <c r="O62" s="21"/>
      <c r="P62" s="21"/>
      <c r="Q62" s="21"/>
      <c r="R62" s="21"/>
      <c r="S62" s="21"/>
      <c r="T62" s="208"/>
    </row>
    <row r="63" spans="1:20" ht="13.5" thickBot="1">
      <c r="A63" s="208"/>
      <c r="B63" s="34"/>
      <c r="C63" s="202" t="s">
        <v>297</v>
      </c>
      <c r="D63" s="202"/>
      <c r="E63" s="33" t="str">
        <f>IF(COUNTIF(E59:E62,"E")&gt;0,COUNTIF(E59:E62,"E")," ")</f>
        <v> </v>
      </c>
      <c r="F63" s="33" t="str">
        <f aca="true" t="shared" si="8" ref="F63:S63">IF(COUNTIF(F59:F62,"E")&gt;0,COUNTIF(F59:F62,"E")," ")</f>
        <v> </v>
      </c>
      <c r="G63" s="33" t="str">
        <f t="shared" si="8"/>
        <v> </v>
      </c>
      <c r="H63" s="33" t="str">
        <f t="shared" si="8"/>
        <v> </v>
      </c>
      <c r="I63" s="33" t="str">
        <f t="shared" si="8"/>
        <v> </v>
      </c>
      <c r="J63" s="33" t="str">
        <f t="shared" si="8"/>
        <v> </v>
      </c>
      <c r="K63" s="33" t="str">
        <f t="shared" si="8"/>
        <v> </v>
      </c>
      <c r="L63" s="33" t="str">
        <f t="shared" si="8"/>
        <v> </v>
      </c>
      <c r="M63" s="33" t="str">
        <f t="shared" si="8"/>
        <v> </v>
      </c>
      <c r="N63" s="33" t="str">
        <f t="shared" si="8"/>
        <v> </v>
      </c>
      <c r="O63" s="33" t="str">
        <f t="shared" si="8"/>
        <v> </v>
      </c>
      <c r="P63" s="33" t="str">
        <f t="shared" si="8"/>
        <v> </v>
      </c>
      <c r="Q63" s="33" t="str">
        <f t="shared" si="8"/>
        <v> </v>
      </c>
      <c r="R63" s="33" t="str">
        <f t="shared" si="8"/>
        <v> </v>
      </c>
      <c r="S63" s="33" t="str">
        <f t="shared" si="8"/>
        <v> </v>
      </c>
      <c r="T63" s="208"/>
    </row>
    <row r="64" spans="1:20" ht="20.25" customHeight="1">
      <c r="A64" s="208"/>
      <c r="B64" s="207" t="s">
        <v>130</v>
      </c>
      <c r="C64" s="207"/>
      <c r="D64" s="207"/>
      <c r="E64" s="207"/>
      <c r="F64" s="207"/>
      <c r="G64" s="207"/>
      <c r="H64" s="207"/>
      <c r="I64" s="207"/>
      <c r="J64" s="207"/>
      <c r="K64" s="207"/>
      <c r="L64" s="207"/>
      <c r="M64" s="207"/>
      <c r="N64" s="207"/>
      <c r="O64" s="207"/>
      <c r="P64" s="207"/>
      <c r="Q64" s="207"/>
      <c r="R64" s="207"/>
      <c r="S64" s="207"/>
      <c r="T64" s="208"/>
    </row>
    <row r="65" spans="1:20" ht="12.75">
      <c r="A65" s="208"/>
      <c r="B65" s="34" t="s">
        <v>13</v>
      </c>
      <c r="C65" s="205" t="s">
        <v>145</v>
      </c>
      <c r="D65" s="206"/>
      <c r="E65" s="21"/>
      <c r="F65" s="21"/>
      <c r="G65" s="21"/>
      <c r="H65" s="21"/>
      <c r="I65" s="21"/>
      <c r="J65" s="21"/>
      <c r="K65" s="21"/>
      <c r="L65" s="21"/>
      <c r="M65" s="21"/>
      <c r="N65" s="21"/>
      <c r="O65" s="21"/>
      <c r="P65" s="21"/>
      <c r="Q65" s="21"/>
      <c r="R65" s="21"/>
      <c r="S65" s="21"/>
      <c r="T65" s="208"/>
    </row>
    <row r="66" spans="1:20" ht="12.75">
      <c r="A66" s="208"/>
      <c r="B66" s="34" t="s">
        <v>0</v>
      </c>
      <c r="C66" s="205" t="s">
        <v>146</v>
      </c>
      <c r="D66" s="206"/>
      <c r="E66" s="21"/>
      <c r="F66" s="21"/>
      <c r="G66" s="21"/>
      <c r="H66" s="21"/>
      <c r="I66" s="21"/>
      <c r="J66" s="21"/>
      <c r="K66" s="21"/>
      <c r="L66" s="21"/>
      <c r="M66" s="21"/>
      <c r="N66" s="21"/>
      <c r="O66" s="21"/>
      <c r="P66" s="21"/>
      <c r="Q66" s="21"/>
      <c r="R66" s="21"/>
      <c r="S66" s="21"/>
      <c r="T66" s="208"/>
    </row>
    <row r="67" spans="1:20" ht="13.5" thickBot="1">
      <c r="A67" s="208"/>
      <c r="B67" s="34" t="s">
        <v>1</v>
      </c>
      <c r="C67" s="205" t="s">
        <v>146</v>
      </c>
      <c r="D67" s="206"/>
      <c r="E67" s="21"/>
      <c r="F67" s="21"/>
      <c r="G67" s="21"/>
      <c r="H67" s="21"/>
      <c r="I67" s="21"/>
      <c r="J67" s="21"/>
      <c r="K67" s="21"/>
      <c r="L67" s="21"/>
      <c r="M67" s="21"/>
      <c r="N67" s="21"/>
      <c r="O67" s="21"/>
      <c r="P67" s="21"/>
      <c r="Q67" s="21"/>
      <c r="R67" s="21"/>
      <c r="S67" s="21"/>
      <c r="T67" s="208"/>
    </row>
    <row r="68" spans="1:20" ht="13.5" thickBot="1">
      <c r="A68" s="208"/>
      <c r="B68" s="34"/>
      <c r="C68" s="202" t="s">
        <v>296</v>
      </c>
      <c r="D68" s="202"/>
      <c r="E68" s="33" t="str">
        <f>IF(COUNTIF(E65:E67,"E")&gt;0,COUNTIF(E65:E67,"E")," ")</f>
        <v> </v>
      </c>
      <c r="F68" s="33" t="str">
        <f aca="true" t="shared" si="9" ref="F68:S68">IF(COUNTIF(F65:F67,"E")&gt;0,COUNTIF(F65:F67,"E")," ")</f>
        <v> </v>
      </c>
      <c r="G68" s="33" t="str">
        <f t="shared" si="9"/>
        <v> </v>
      </c>
      <c r="H68" s="33" t="str">
        <f t="shared" si="9"/>
        <v> </v>
      </c>
      <c r="I68" s="33" t="str">
        <f t="shared" si="9"/>
        <v> </v>
      </c>
      <c r="J68" s="33" t="str">
        <f t="shared" si="9"/>
        <v> </v>
      </c>
      <c r="K68" s="33" t="str">
        <f t="shared" si="9"/>
        <v> </v>
      </c>
      <c r="L68" s="33" t="str">
        <f t="shared" si="9"/>
        <v> </v>
      </c>
      <c r="M68" s="33" t="str">
        <f t="shared" si="9"/>
        <v> </v>
      </c>
      <c r="N68" s="33" t="str">
        <f t="shared" si="9"/>
        <v> </v>
      </c>
      <c r="O68" s="33" t="str">
        <f t="shared" si="9"/>
        <v> </v>
      </c>
      <c r="P68" s="33" t="str">
        <f t="shared" si="9"/>
        <v> </v>
      </c>
      <c r="Q68" s="33" t="str">
        <f t="shared" si="9"/>
        <v> </v>
      </c>
      <c r="R68" s="33" t="str">
        <f t="shared" si="9"/>
        <v> </v>
      </c>
      <c r="S68" s="33" t="str">
        <f t="shared" si="9"/>
        <v> </v>
      </c>
      <c r="T68" s="208"/>
    </row>
    <row r="69" spans="1:20" ht="20.25" customHeight="1">
      <c r="A69" s="208"/>
      <c r="B69" s="207" t="s">
        <v>131</v>
      </c>
      <c r="C69" s="207"/>
      <c r="D69" s="207"/>
      <c r="E69" s="207"/>
      <c r="F69" s="207"/>
      <c r="G69" s="207"/>
      <c r="H69" s="207"/>
      <c r="I69" s="207"/>
      <c r="J69" s="207"/>
      <c r="K69" s="207"/>
      <c r="L69" s="207"/>
      <c r="M69" s="207"/>
      <c r="N69" s="207"/>
      <c r="O69" s="207"/>
      <c r="P69" s="207"/>
      <c r="Q69" s="207"/>
      <c r="R69" s="207"/>
      <c r="S69" s="207"/>
      <c r="T69" s="208"/>
    </row>
    <row r="70" spans="1:20" ht="12.75" customHeight="1">
      <c r="A70" s="208"/>
      <c r="B70" s="34" t="s">
        <v>13</v>
      </c>
      <c r="C70" s="205" t="s">
        <v>139</v>
      </c>
      <c r="D70" s="206"/>
      <c r="E70" s="21"/>
      <c r="F70" s="21"/>
      <c r="G70" s="21"/>
      <c r="H70" s="21"/>
      <c r="I70" s="21"/>
      <c r="J70" s="21"/>
      <c r="K70" s="21"/>
      <c r="L70" s="21"/>
      <c r="M70" s="21"/>
      <c r="N70" s="21"/>
      <c r="O70" s="21"/>
      <c r="P70" s="21"/>
      <c r="Q70" s="21"/>
      <c r="R70" s="21"/>
      <c r="S70" s="21"/>
      <c r="T70" s="208"/>
    </row>
    <row r="71" spans="1:20" ht="12.75">
      <c r="A71" s="208"/>
      <c r="B71" s="34" t="s">
        <v>0</v>
      </c>
      <c r="C71" s="205" t="s">
        <v>140</v>
      </c>
      <c r="D71" s="206"/>
      <c r="E71" s="21"/>
      <c r="F71" s="21"/>
      <c r="G71" s="21"/>
      <c r="H71" s="21"/>
      <c r="I71" s="21"/>
      <c r="J71" s="21"/>
      <c r="K71" s="21"/>
      <c r="L71" s="21"/>
      <c r="M71" s="21"/>
      <c r="N71" s="21"/>
      <c r="O71" s="21"/>
      <c r="P71" s="21"/>
      <c r="Q71" s="21"/>
      <c r="R71" s="21"/>
      <c r="S71" s="21"/>
      <c r="T71" s="208"/>
    </row>
    <row r="72" spans="1:20" ht="12.75">
      <c r="A72" s="208"/>
      <c r="B72" s="34" t="s">
        <v>1</v>
      </c>
      <c r="C72" s="205" t="s">
        <v>141</v>
      </c>
      <c r="D72" s="206"/>
      <c r="E72" s="21"/>
      <c r="F72" s="21"/>
      <c r="G72" s="21"/>
      <c r="H72" s="21"/>
      <c r="I72" s="21"/>
      <c r="J72" s="21"/>
      <c r="K72" s="21"/>
      <c r="L72" s="21"/>
      <c r="M72" s="21"/>
      <c r="N72" s="21"/>
      <c r="O72" s="21"/>
      <c r="P72" s="21"/>
      <c r="Q72" s="21"/>
      <c r="R72" s="21"/>
      <c r="S72" s="21"/>
      <c r="T72" s="208"/>
    </row>
    <row r="73" spans="1:20" ht="12.75">
      <c r="A73" s="208"/>
      <c r="B73" s="34" t="s">
        <v>2</v>
      </c>
      <c r="C73" s="205" t="s">
        <v>142</v>
      </c>
      <c r="D73" s="206"/>
      <c r="E73" s="21"/>
      <c r="F73" s="21"/>
      <c r="G73" s="21"/>
      <c r="H73" s="21"/>
      <c r="I73" s="21"/>
      <c r="J73" s="21"/>
      <c r="K73" s="21"/>
      <c r="L73" s="21"/>
      <c r="M73" s="21"/>
      <c r="N73" s="21"/>
      <c r="O73" s="21"/>
      <c r="P73" s="21"/>
      <c r="Q73" s="21"/>
      <c r="R73" s="21"/>
      <c r="S73" s="21"/>
      <c r="T73" s="208"/>
    </row>
    <row r="74" spans="1:20" ht="12.75">
      <c r="A74" s="208"/>
      <c r="B74" s="34" t="s">
        <v>3</v>
      </c>
      <c r="C74" s="205" t="s">
        <v>143</v>
      </c>
      <c r="D74" s="206"/>
      <c r="E74" s="21"/>
      <c r="F74" s="21"/>
      <c r="G74" s="21"/>
      <c r="H74" s="21"/>
      <c r="I74" s="21"/>
      <c r="J74" s="21"/>
      <c r="K74" s="21"/>
      <c r="L74" s="21"/>
      <c r="M74" s="21"/>
      <c r="N74" s="21"/>
      <c r="O74" s="21"/>
      <c r="P74" s="21"/>
      <c r="Q74" s="21"/>
      <c r="R74" s="21"/>
      <c r="S74" s="21"/>
      <c r="T74" s="208"/>
    </row>
    <row r="75" spans="1:20" ht="13.5" thickBot="1">
      <c r="A75" s="208"/>
      <c r="B75" s="34" t="s">
        <v>4</v>
      </c>
      <c r="C75" s="205" t="s">
        <v>144</v>
      </c>
      <c r="D75" s="206"/>
      <c r="E75" s="21"/>
      <c r="F75" s="21"/>
      <c r="G75" s="21"/>
      <c r="H75" s="21"/>
      <c r="I75" s="21"/>
      <c r="J75" s="21"/>
      <c r="K75" s="21"/>
      <c r="L75" s="21"/>
      <c r="M75" s="21"/>
      <c r="N75" s="21"/>
      <c r="O75" s="21"/>
      <c r="P75" s="21"/>
      <c r="Q75" s="21"/>
      <c r="R75" s="21"/>
      <c r="S75" s="21"/>
      <c r="T75" s="208"/>
    </row>
    <row r="76" spans="1:20" ht="13.5" thickBot="1">
      <c r="A76" s="208"/>
      <c r="B76" s="34"/>
      <c r="C76" s="202" t="s">
        <v>295</v>
      </c>
      <c r="D76" s="202"/>
      <c r="E76" s="33" t="str">
        <f>IF(COUNTIF(E70:E75,"E")&gt;0,COUNTIF(E70:E75,"E")," ")</f>
        <v> </v>
      </c>
      <c r="F76" s="33" t="str">
        <f aca="true" t="shared" si="10" ref="F76:S76">IF(COUNTIF(F70:F75,"E")&gt;0,COUNTIF(F70:F75,"E")," ")</f>
        <v> </v>
      </c>
      <c r="G76" s="33" t="str">
        <f t="shared" si="10"/>
        <v> </v>
      </c>
      <c r="H76" s="33" t="str">
        <f t="shared" si="10"/>
        <v> </v>
      </c>
      <c r="I76" s="33" t="str">
        <f t="shared" si="10"/>
        <v> </v>
      </c>
      <c r="J76" s="33" t="str">
        <f t="shared" si="10"/>
        <v> </v>
      </c>
      <c r="K76" s="33" t="str">
        <f t="shared" si="10"/>
        <v> </v>
      </c>
      <c r="L76" s="33" t="str">
        <f t="shared" si="10"/>
        <v> </v>
      </c>
      <c r="M76" s="33" t="str">
        <f t="shared" si="10"/>
        <v> </v>
      </c>
      <c r="N76" s="33" t="str">
        <f t="shared" si="10"/>
        <v> </v>
      </c>
      <c r="O76" s="33" t="str">
        <f t="shared" si="10"/>
        <v> </v>
      </c>
      <c r="P76" s="33" t="str">
        <f t="shared" si="10"/>
        <v> </v>
      </c>
      <c r="Q76" s="33" t="str">
        <f t="shared" si="10"/>
        <v> </v>
      </c>
      <c r="R76" s="33" t="str">
        <f t="shared" si="10"/>
        <v> </v>
      </c>
      <c r="S76" s="33" t="str">
        <f t="shared" si="10"/>
        <v> </v>
      </c>
      <c r="T76" s="208"/>
    </row>
    <row r="77" spans="1:20" ht="20.25" customHeight="1">
      <c r="A77" s="208"/>
      <c r="B77" s="207" t="s">
        <v>132</v>
      </c>
      <c r="C77" s="207"/>
      <c r="D77" s="207"/>
      <c r="E77" s="207"/>
      <c r="F77" s="207"/>
      <c r="G77" s="207"/>
      <c r="H77" s="207"/>
      <c r="I77" s="207"/>
      <c r="J77" s="207"/>
      <c r="K77" s="207"/>
      <c r="L77" s="207"/>
      <c r="M77" s="207"/>
      <c r="N77" s="207"/>
      <c r="O77" s="207"/>
      <c r="P77" s="207"/>
      <c r="Q77" s="207"/>
      <c r="R77" s="207"/>
      <c r="S77" s="207"/>
      <c r="T77" s="208"/>
    </row>
    <row r="78" spans="1:20" ht="12.75" customHeight="1">
      <c r="A78" s="208"/>
      <c r="B78" s="34" t="s">
        <v>13</v>
      </c>
      <c r="C78" s="205" t="s">
        <v>133</v>
      </c>
      <c r="D78" s="206"/>
      <c r="E78" s="21"/>
      <c r="F78" s="21"/>
      <c r="G78" s="21"/>
      <c r="H78" s="21"/>
      <c r="I78" s="21"/>
      <c r="J78" s="21"/>
      <c r="K78" s="21"/>
      <c r="L78" s="21"/>
      <c r="M78" s="21"/>
      <c r="N78" s="21"/>
      <c r="O78" s="21"/>
      <c r="P78" s="21"/>
      <c r="Q78" s="21"/>
      <c r="R78" s="21"/>
      <c r="S78" s="21"/>
      <c r="T78" s="208"/>
    </row>
    <row r="79" spans="1:20" ht="12.75">
      <c r="A79" s="208"/>
      <c r="B79" s="34" t="s">
        <v>0</v>
      </c>
      <c r="C79" s="205" t="s">
        <v>134</v>
      </c>
      <c r="D79" s="206"/>
      <c r="E79" s="21"/>
      <c r="F79" s="21"/>
      <c r="G79" s="21"/>
      <c r="H79" s="21"/>
      <c r="I79" s="21"/>
      <c r="J79" s="21"/>
      <c r="K79" s="21"/>
      <c r="L79" s="21"/>
      <c r="M79" s="21"/>
      <c r="N79" s="21"/>
      <c r="O79" s="21"/>
      <c r="P79" s="21"/>
      <c r="Q79" s="21"/>
      <c r="R79" s="21"/>
      <c r="S79" s="21"/>
      <c r="T79" s="208"/>
    </row>
    <row r="80" spans="1:20" ht="12.75">
      <c r="A80" s="208"/>
      <c r="B80" s="34" t="s">
        <v>1</v>
      </c>
      <c r="C80" s="205" t="s">
        <v>135</v>
      </c>
      <c r="D80" s="206"/>
      <c r="E80" s="21"/>
      <c r="F80" s="21"/>
      <c r="G80" s="21"/>
      <c r="H80" s="21"/>
      <c r="I80" s="21"/>
      <c r="J80" s="21"/>
      <c r="K80" s="21"/>
      <c r="L80" s="21"/>
      <c r="M80" s="21"/>
      <c r="N80" s="21"/>
      <c r="O80" s="21"/>
      <c r="P80" s="21"/>
      <c r="Q80" s="21"/>
      <c r="R80" s="21"/>
      <c r="S80" s="21"/>
      <c r="T80" s="208"/>
    </row>
    <row r="81" spans="1:20" ht="12.75">
      <c r="A81" s="208"/>
      <c r="B81" s="34" t="s">
        <v>2</v>
      </c>
      <c r="C81" s="205" t="s">
        <v>136</v>
      </c>
      <c r="D81" s="206"/>
      <c r="E81" s="21"/>
      <c r="F81" s="21"/>
      <c r="G81" s="21"/>
      <c r="H81" s="21"/>
      <c r="I81" s="21"/>
      <c r="J81" s="21"/>
      <c r="K81" s="21"/>
      <c r="L81" s="21"/>
      <c r="M81" s="21"/>
      <c r="N81" s="21"/>
      <c r="O81" s="21"/>
      <c r="P81" s="21"/>
      <c r="Q81" s="21"/>
      <c r="R81" s="21"/>
      <c r="S81" s="21"/>
      <c r="T81" s="208"/>
    </row>
    <row r="82" spans="1:20" ht="12.75">
      <c r="A82" s="208"/>
      <c r="B82" s="34" t="s">
        <v>3</v>
      </c>
      <c r="C82" s="205" t="s">
        <v>137</v>
      </c>
      <c r="D82" s="206"/>
      <c r="E82" s="21"/>
      <c r="F82" s="21"/>
      <c r="G82" s="21"/>
      <c r="H82" s="21"/>
      <c r="I82" s="21"/>
      <c r="J82" s="21"/>
      <c r="K82" s="21"/>
      <c r="L82" s="21"/>
      <c r="M82" s="21"/>
      <c r="N82" s="21"/>
      <c r="O82" s="21"/>
      <c r="P82" s="21"/>
      <c r="Q82" s="21"/>
      <c r="R82" s="21"/>
      <c r="S82" s="21"/>
      <c r="T82" s="208"/>
    </row>
    <row r="83" spans="1:20" ht="13.5" thickBot="1">
      <c r="A83" s="208"/>
      <c r="B83" s="34" t="s">
        <v>4</v>
      </c>
      <c r="C83" s="205" t="s">
        <v>138</v>
      </c>
      <c r="D83" s="206"/>
      <c r="E83" s="21"/>
      <c r="F83" s="21"/>
      <c r="G83" s="21"/>
      <c r="H83" s="21"/>
      <c r="I83" s="21"/>
      <c r="J83" s="21"/>
      <c r="K83" s="21"/>
      <c r="L83" s="21"/>
      <c r="M83" s="21"/>
      <c r="N83" s="21"/>
      <c r="O83" s="21"/>
      <c r="P83" s="21"/>
      <c r="Q83" s="21"/>
      <c r="R83" s="21"/>
      <c r="S83" s="21"/>
      <c r="T83" s="208"/>
    </row>
    <row r="84" spans="1:20" ht="13.5" thickBot="1">
      <c r="A84" s="208"/>
      <c r="B84" s="34"/>
      <c r="C84" s="202" t="s">
        <v>294</v>
      </c>
      <c r="D84" s="202"/>
      <c r="E84" s="33" t="str">
        <f>IF(COUNTIF(E78:E83,"E")&gt;0,COUNTIF(E78:E83,"E")," ")</f>
        <v> </v>
      </c>
      <c r="F84" s="33" t="str">
        <f aca="true" t="shared" si="11" ref="F84:S84">IF(COUNTIF(F78:F83,"E")&gt;0,COUNTIF(F78:F83,"E")," ")</f>
        <v> </v>
      </c>
      <c r="G84" s="33" t="str">
        <f t="shared" si="11"/>
        <v> </v>
      </c>
      <c r="H84" s="33" t="str">
        <f t="shared" si="11"/>
        <v> </v>
      </c>
      <c r="I84" s="33" t="str">
        <f t="shared" si="11"/>
        <v> </v>
      </c>
      <c r="J84" s="33" t="str">
        <f t="shared" si="11"/>
        <v> </v>
      </c>
      <c r="K84" s="33" t="str">
        <f t="shared" si="11"/>
        <v> </v>
      </c>
      <c r="L84" s="33" t="str">
        <f t="shared" si="11"/>
        <v> </v>
      </c>
      <c r="M84" s="33" t="str">
        <f t="shared" si="11"/>
        <v> </v>
      </c>
      <c r="N84" s="33" t="str">
        <f t="shared" si="11"/>
        <v> </v>
      </c>
      <c r="O84" s="33" t="str">
        <f t="shared" si="11"/>
        <v> </v>
      </c>
      <c r="P84" s="33" t="str">
        <f t="shared" si="11"/>
        <v> </v>
      </c>
      <c r="Q84" s="33" t="str">
        <f t="shared" si="11"/>
        <v> </v>
      </c>
      <c r="R84" s="33" t="str">
        <f t="shared" si="11"/>
        <v> </v>
      </c>
      <c r="S84" s="33" t="str">
        <f t="shared" si="11"/>
        <v> </v>
      </c>
      <c r="T84" s="208"/>
    </row>
    <row r="85" spans="1:20" ht="20.25" customHeight="1">
      <c r="A85" s="208"/>
      <c r="B85" s="207" t="s">
        <v>157</v>
      </c>
      <c r="C85" s="207"/>
      <c r="D85" s="207"/>
      <c r="E85" s="207"/>
      <c r="F85" s="207"/>
      <c r="G85" s="207"/>
      <c r="H85" s="207"/>
      <c r="I85" s="207"/>
      <c r="J85" s="207"/>
      <c r="K85" s="207"/>
      <c r="L85" s="207"/>
      <c r="M85" s="207"/>
      <c r="N85" s="207"/>
      <c r="O85" s="207"/>
      <c r="P85" s="207"/>
      <c r="Q85" s="207"/>
      <c r="R85" s="207"/>
      <c r="S85" s="207"/>
      <c r="T85" s="208"/>
    </row>
    <row r="86" spans="1:20" ht="12.75">
      <c r="A86" s="208"/>
      <c r="B86" s="34" t="s">
        <v>13</v>
      </c>
      <c r="C86" s="205" t="s">
        <v>194</v>
      </c>
      <c r="D86" s="206"/>
      <c r="E86" s="21"/>
      <c r="F86" s="21"/>
      <c r="G86" s="21"/>
      <c r="H86" s="21"/>
      <c r="I86" s="21"/>
      <c r="J86" s="21"/>
      <c r="K86" s="21"/>
      <c r="L86" s="21"/>
      <c r="M86" s="21"/>
      <c r="N86" s="21"/>
      <c r="O86" s="21"/>
      <c r="P86" s="21"/>
      <c r="Q86" s="21"/>
      <c r="R86" s="21"/>
      <c r="S86" s="21"/>
      <c r="T86" s="208"/>
    </row>
    <row r="87" spans="1:20" ht="12.75" customHeight="1">
      <c r="A87" s="208"/>
      <c r="B87" s="34" t="s">
        <v>0</v>
      </c>
      <c r="C87" s="205" t="s">
        <v>195</v>
      </c>
      <c r="D87" s="206"/>
      <c r="E87" s="21"/>
      <c r="F87" s="21"/>
      <c r="G87" s="21"/>
      <c r="H87" s="21"/>
      <c r="I87" s="21"/>
      <c r="J87" s="21"/>
      <c r="K87" s="21"/>
      <c r="L87" s="21"/>
      <c r="M87" s="21"/>
      <c r="N87" s="21"/>
      <c r="O87" s="21"/>
      <c r="P87" s="21"/>
      <c r="Q87" s="21"/>
      <c r="R87" s="21"/>
      <c r="S87" s="21"/>
      <c r="T87" s="208"/>
    </row>
    <row r="88" spans="1:20" ht="12.75">
      <c r="A88" s="208"/>
      <c r="B88" s="34" t="s">
        <v>1</v>
      </c>
      <c r="C88" s="205" t="s">
        <v>196</v>
      </c>
      <c r="D88" s="206"/>
      <c r="E88" s="21"/>
      <c r="F88" s="21"/>
      <c r="G88" s="21"/>
      <c r="H88" s="21"/>
      <c r="I88" s="21"/>
      <c r="J88" s="21"/>
      <c r="K88" s="21"/>
      <c r="L88" s="21"/>
      <c r="M88" s="21"/>
      <c r="N88" s="21"/>
      <c r="O88" s="21"/>
      <c r="P88" s="21"/>
      <c r="Q88" s="21"/>
      <c r="R88" s="21"/>
      <c r="S88" s="21"/>
      <c r="T88" s="208"/>
    </row>
    <row r="89" spans="1:20" ht="12.75">
      <c r="A89" s="208"/>
      <c r="B89" s="34" t="s">
        <v>2</v>
      </c>
      <c r="C89" s="205" t="s">
        <v>197</v>
      </c>
      <c r="D89" s="206"/>
      <c r="E89" s="21"/>
      <c r="F89" s="21"/>
      <c r="G89" s="21"/>
      <c r="H89" s="21"/>
      <c r="I89" s="21"/>
      <c r="J89" s="21"/>
      <c r="K89" s="21"/>
      <c r="L89" s="21"/>
      <c r="M89" s="21"/>
      <c r="N89" s="21"/>
      <c r="O89" s="21"/>
      <c r="P89" s="21"/>
      <c r="Q89" s="21"/>
      <c r="R89" s="21"/>
      <c r="S89" s="21"/>
      <c r="T89" s="208"/>
    </row>
    <row r="90" spans="1:20" ht="12.75">
      <c r="A90" s="208"/>
      <c r="B90" s="34" t="s">
        <v>3</v>
      </c>
      <c r="C90" s="205" t="s">
        <v>198</v>
      </c>
      <c r="D90" s="206"/>
      <c r="E90" s="21"/>
      <c r="F90" s="21"/>
      <c r="G90" s="21"/>
      <c r="H90" s="21"/>
      <c r="I90" s="21"/>
      <c r="J90" s="21"/>
      <c r="K90" s="21"/>
      <c r="L90" s="21"/>
      <c r="M90" s="21"/>
      <c r="N90" s="21"/>
      <c r="O90" s="21"/>
      <c r="P90" s="21"/>
      <c r="Q90" s="21"/>
      <c r="R90" s="21"/>
      <c r="S90" s="21"/>
      <c r="T90" s="208"/>
    </row>
    <row r="91" spans="1:20" ht="13.5" thickBot="1">
      <c r="A91" s="208"/>
      <c r="B91" s="34" t="s">
        <v>4</v>
      </c>
      <c r="C91" s="205" t="s">
        <v>199</v>
      </c>
      <c r="D91" s="206"/>
      <c r="E91" s="21"/>
      <c r="F91" s="21"/>
      <c r="G91" s="21"/>
      <c r="H91" s="21"/>
      <c r="I91" s="21"/>
      <c r="J91" s="21"/>
      <c r="K91" s="21"/>
      <c r="L91" s="21"/>
      <c r="M91" s="21"/>
      <c r="N91" s="21"/>
      <c r="O91" s="21"/>
      <c r="P91" s="21"/>
      <c r="Q91" s="21"/>
      <c r="R91" s="21"/>
      <c r="S91" s="21"/>
      <c r="T91" s="208"/>
    </row>
    <row r="92" spans="1:20" ht="13.5" thickBot="1">
      <c r="A92" s="208"/>
      <c r="B92" s="34"/>
      <c r="C92" s="202" t="s">
        <v>293</v>
      </c>
      <c r="D92" s="202"/>
      <c r="E92" s="33" t="str">
        <f>IF(COUNTIF(E86:E91,"E")&gt;0,COUNTIF(E86:E91,"E")," ")</f>
        <v> </v>
      </c>
      <c r="F92" s="33" t="str">
        <f aca="true" t="shared" si="12" ref="F92:S92">IF(COUNTIF(F86:F91,"E")&gt;0,COUNTIF(F86:F91,"E")," ")</f>
        <v> </v>
      </c>
      <c r="G92" s="33" t="str">
        <f t="shared" si="12"/>
        <v> </v>
      </c>
      <c r="H92" s="33" t="str">
        <f t="shared" si="12"/>
        <v> </v>
      </c>
      <c r="I92" s="33" t="str">
        <f t="shared" si="12"/>
        <v> </v>
      </c>
      <c r="J92" s="33" t="str">
        <f t="shared" si="12"/>
        <v> </v>
      </c>
      <c r="K92" s="33" t="str">
        <f t="shared" si="12"/>
        <v> </v>
      </c>
      <c r="L92" s="33" t="str">
        <f t="shared" si="12"/>
        <v> </v>
      </c>
      <c r="M92" s="33" t="str">
        <f t="shared" si="12"/>
        <v> </v>
      </c>
      <c r="N92" s="33" t="str">
        <f t="shared" si="12"/>
        <v> </v>
      </c>
      <c r="O92" s="33" t="str">
        <f t="shared" si="12"/>
        <v> </v>
      </c>
      <c r="P92" s="33" t="str">
        <f t="shared" si="12"/>
        <v> </v>
      </c>
      <c r="Q92" s="33" t="str">
        <f t="shared" si="12"/>
        <v> </v>
      </c>
      <c r="R92" s="33" t="str">
        <f t="shared" si="12"/>
        <v> </v>
      </c>
      <c r="S92" s="33" t="str">
        <f t="shared" si="12"/>
        <v> </v>
      </c>
      <c r="T92" s="208"/>
    </row>
    <row r="93" spans="1:20" ht="20.25" customHeight="1">
      <c r="A93" s="208"/>
      <c r="B93" s="207" t="s">
        <v>158</v>
      </c>
      <c r="C93" s="207"/>
      <c r="D93" s="207"/>
      <c r="E93" s="207"/>
      <c r="F93" s="207"/>
      <c r="G93" s="207"/>
      <c r="H93" s="207"/>
      <c r="I93" s="207"/>
      <c r="J93" s="207"/>
      <c r="K93" s="207"/>
      <c r="L93" s="207"/>
      <c r="M93" s="207"/>
      <c r="N93" s="207"/>
      <c r="O93" s="207"/>
      <c r="P93" s="207"/>
      <c r="Q93" s="207"/>
      <c r="R93" s="207"/>
      <c r="S93" s="207"/>
      <c r="T93" s="208"/>
    </row>
    <row r="94" spans="1:20" ht="12.75">
      <c r="A94" s="208"/>
      <c r="B94" s="29" t="s">
        <v>13</v>
      </c>
      <c r="C94" s="205" t="s">
        <v>164</v>
      </c>
      <c r="D94" s="206"/>
      <c r="E94" s="21"/>
      <c r="F94" s="21"/>
      <c r="G94" s="21"/>
      <c r="H94" s="21"/>
      <c r="I94" s="21"/>
      <c r="J94" s="21"/>
      <c r="K94" s="21"/>
      <c r="L94" s="21"/>
      <c r="M94" s="21"/>
      <c r="N94" s="21"/>
      <c r="O94" s="21"/>
      <c r="P94" s="21"/>
      <c r="Q94" s="21"/>
      <c r="R94" s="21"/>
      <c r="S94" s="21"/>
      <c r="T94" s="208"/>
    </row>
    <row r="95" spans="1:20" ht="12.75">
      <c r="A95" s="208"/>
      <c r="B95" s="29" t="s">
        <v>0</v>
      </c>
      <c r="C95" s="205" t="s">
        <v>165</v>
      </c>
      <c r="D95" s="206"/>
      <c r="E95" s="21"/>
      <c r="F95" s="21"/>
      <c r="G95" s="21"/>
      <c r="H95" s="21"/>
      <c r="I95" s="21"/>
      <c r="J95" s="21"/>
      <c r="K95" s="21"/>
      <c r="L95" s="21"/>
      <c r="M95" s="21"/>
      <c r="N95" s="21"/>
      <c r="O95" s="21"/>
      <c r="P95" s="21"/>
      <c r="Q95" s="21"/>
      <c r="R95" s="21"/>
      <c r="S95" s="21"/>
      <c r="T95" s="208"/>
    </row>
    <row r="96" spans="1:20" ht="12.75">
      <c r="A96" s="208"/>
      <c r="B96" s="29" t="s">
        <v>1</v>
      </c>
      <c r="C96" s="205" t="s">
        <v>166</v>
      </c>
      <c r="D96" s="206"/>
      <c r="E96" s="21"/>
      <c r="F96" s="21"/>
      <c r="G96" s="21"/>
      <c r="H96" s="21"/>
      <c r="I96" s="21"/>
      <c r="J96" s="21"/>
      <c r="K96" s="21"/>
      <c r="L96" s="21"/>
      <c r="M96" s="21"/>
      <c r="N96" s="21"/>
      <c r="O96" s="21"/>
      <c r="P96" s="21"/>
      <c r="Q96" s="21"/>
      <c r="R96" s="21"/>
      <c r="S96" s="21"/>
      <c r="T96" s="208"/>
    </row>
    <row r="97" spans="1:20" ht="12.75">
      <c r="A97" s="208"/>
      <c r="B97" s="29" t="s">
        <v>2</v>
      </c>
      <c r="C97" s="205" t="s">
        <v>167</v>
      </c>
      <c r="D97" s="206"/>
      <c r="E97" s="21"/>
      <c r="F97" s="21"/>
      <c r="G97" s="21"/>
      <c r="H97" s="21"/>
      <c r="I97" s="21"/>
      <c r="J97" s="21"/>
      <c r="K97" s="21"/>
      <c r="L97" s="21"/>
      <c r="M97" s="21"/>
      <c r="N97" s="21"/>
      <c r="O97" s="21"/>
      <c r="P97" s="21"/>
      <c r="Q97" s="21"/>
      <c r="R97" s="21"/>
      <c r="S97" s="21"/>
      <c r="T97" s="208"/>
    </row>
    <row r="98" spans="1:20" ht="12.75" customHeight="1">
      <c r="A98" s="208"/>
      <c r="B98" s="29" t="s">
        <v>3</v>
      </c>
      <c r="C98" s="205" t="s">
        <v>168</v>
      </c>
      <c r="D98" s="206"/>
      <c r="E98" s="21"/>
      <c r="F98" s="21"/>
      <c r="G98" s="21"/>
      <c r="H98" s="21"/>
      <c r="I98" s="21"/>
      <c r="J98" s="21"/>
      <c r="K98" s="21"/>
      <c r="L98" s="21"/>
      <c r="M98" s="21"/>
      <c r="N98" s="21"/>
      <c r="O98" s="21"/>
      <c r="P98" s="21"/>
      <c r="Q98" s="21"/>
      <c r="R98" s="21"/>
      <c r="S98" s="21"/>
      <c r="T98" s="208"/>
    </row>
    <row r="99" spans="1:20" ht="13.5" thickBot="1">
      <c r="A99" s="208"/>
      <c r="B99" s="29" t="s">
        <v>4</v>
      </c>
      <c r="C99" s="205" t="s">
        <v>169</v>
      </c>
      <c r="D99" s="206"/>
      <c r="E99" s="21"/>
      <c r="F99" s="21"/>
      <c r="G99" s="21"/>
      <c r="H99" s="21"/>
      <c r="I99" s="21"/>
      <c r="J99" s="21"/>
      <c r="K99" s="21"/>
      <c r="L99" s="21"/>
      <c r="M99" s="21"/>
      <c r="N99" s="21"/>
      <c r="O99" s="21"/>
      <c r="P99" s="21"/>
      <c r="Q99" s="21"/>
      <c r="R99" s="21"/>
      <c r="S99" s="21"/>
      <c r="T99" s="208"/>
    </row>
    <row r="100" spans="1:20" ht="13.5" thickBot="1">
      <c r="A100" s="208"/>
      <c r="B100" s="28"/>
      <c r="C100" s="202" t="s">
        <v>292</v>
      </c>
      <c r="D100" s="202"/>
      <c r="E100" s="33" t="str">
        <f>IF(COUNTIF(E94:E99,"E")&gt;0,COUNTIF(E94:E99,"E")," ")</f>
        <v> </v>
      </c>
      <c r="F100" s="33" t="str">
        <f aca="true" t="shared" si="13" ref="F100:S100">IF(COUNTIF(F94:F99,"E")&gt;0,COUNTIF(F94:F99,"E")," ")</f>
        <v> </v>
      </c>
      <c r="G100" s="33" t="str">
        <f t="shared" si="13"/>
        <v> </v>
      </c>
      <c r="H100" s="33" t="str">
        <f t="shared" si="13"/>
        <v> </v>
      </c>
      <c r="I100" s="33" t="str">
        <f t="shared" si="13"/>
        <v> </v>
      </c>
      <c r="J100" s="33" t="str">
        <f t="shared" si="13"/>
        <v> </v>
      </c>
      <c r="K100" s="33" t="str">
        <f t="shared" si="13"/>
        <v> </v>
      </c>
      <c r="L100" s="33" t="str">
        <f t="shared" si="13"/>
        <v> </v>
      </c>
      <c r="M100" s="33" t="str">
        <f t="shared" si="13"/>
        <v> </v>
      </c>
      <c r="N100" s="33" t="str">
        <f t="shared" si="13"/>
        <v> </v>
      </c>
      <c r="O100" s="33" t="str">
        <f t="shared" si="13"/>
        <v> </v>
      </c>
      <c r="P100" s="33" t="str">
        <f t="shared" si="13"/>
        <v> </v>
      </c>
      <c r="Q100" s="33" t="str">
        <f t="shared" si="13"/>
        <v> </v>
      </c>
      <c r="R100" s="33" t="str">
        <f t="shared" si="13"/>
        <v> </v>
      </c>
      <c r="S100" s="33" t="str">
        <f t="shared" si="13"/>
        <v> </v>
      </c>
      <c r="T100" s="208"/>
    </row>
    <row r="101" spans="1:20" ht="20.25" customHeight="1">
      <c r="A101" s="208"/>
      <c r="B101" s="207" t="s">
        <v>159</v>
      </c>
      <c r="C101" s="207"/>
      <c r="D101" s="207"/>
      <c r="E101" s="207"/>
      <c r="F101" s="207"/>
      <c r="G101" s="207"/>
      <c r="H101" s="207"/>
      <c r="I101" s="207"/>
      <c r="J101" s="207"/>
      <c r="K101" s="207"/>
      <c r="L101" s="207"/>
      <c r="M101" s="207"/>
      <c r="N101" s="207"/>
      <c r="O101" s="207"/>
      <c r="P101" s="207"/>
      <c r="Q101" s="207"/>
      <c r="R101" s="207"/>
      <c r="S101" s="207"/>
      <c r="T101" s="208"/>
    </row>
    <row r="102" spans="1:20" ht="12.75">
      <c r="A102" s="208"/>
      <c r="B102" s="34" t="s">
        <v>13</v>
      </c>
      <c r="C102" s="205" t="s">
        <v>160</v>
      </c>
      <c r="D102" s="206"/>
      <c r="E102" s="21"/>
      <c r="F102" s="21"/>
      <c r="G102" s="21"/>
      <c r="H102" s="21"/>
      <c r="I102" s="21"/>
      <c r="J102" s="21"/>
      <c r="K102" s="21"/>
      <c r="L102" s="21"/>
      <c r="M102" s="21"/>
      <c r="N102" s="21"/>
      <c r="O102" s="21"/>
      <c r="P102" s="21"/>
      <c r="Q102" s="21"/>
      <c r="R102" s="21"/>
      <c r="S102" s="21"/>
      <c r="T102" s="208"/>
    </row>
    <row r="103" spans="1:20" ht="12.75">
      <c r="A103" s="208"/>
      <c r="B103" s="34" t="s">
        <v>0</v>
      </c>
      <c r="C103" s="205" t="s">
        <v>161</v>
      </c>
      <c r="D103" s="206"/>
      <c r="E103" s="21"/>
      <c r="F103" s="21"/>
      <c r="G103" s="21"/>
      <c r="H103" s="21"/>
      <c r="I103" s="21"/>
      <c r="J103" s="21"/>
      <c r="K103" s="21"/>
      <c r="L103" s="21"/>
      <c r="M103" s="21"/>
      <c r="N103" s="21"/>
      <c r="O103" s="21"/>
      <c r="P103" s="21"/>
      <c r="Q103" s="21"/>
      <c r="R103" s="21"/>
      <c r="S103" s="21"/>
      <c r="T103" s="208"/>
    </row>
    <row r="104" spans="1:20" ht="12.75">
      <c r="A104" s="208"/>
      <c r="B104" s="34" t="s">
        <v>1</v>
      </c>
      <c r="C104" s="205" t="s">
        <v>162</v>
      </c>
      <c r="D104" s="206"/>
      <c r="E104" s="21"/>
      <c r="F104" s="21"/>
      <c r="G104" s="21"/>
      <c r="H104" s="21"/>
      <c r="I104" s="21"/>
      <c r="J104" s="21"/>
      <c r="K104" s="21"/>
      <c r="L104" s="21"/>
      <c r="M104" s="21"/>
      <c r="N104" s="21"/>
      <c r="O104" s="21"/>
      <c r="P104" s="21"/>
      <c r="Q104" s="21"/>
      <c r="R104" s="21"/>
      <c r="S104" s="21"/>
      <c r="T104" s="208"/>
    </row>
    <row r="105" spans="1:20" ht="13.5" thickBot="1">
      <c r="A105" s="208"/>
      <c r="B105" s="34" t="s">
        <v>2</v>
      </c>
      <c r="C105" s="205" t="s">
        <v>163</v>
      </c>
      <c r="D105" s="206"/>
      <c r="E105" s="21"/>
      <c r="F105" s="21"/>
      <c r="G105" s="21"/>
      <c r="H105" s="21"/>
      <c r="I105" s="21"/>
      <c r="J105" s="21"/>
      <c r="K105" s="21"/>
      <c r="L105" s="21"/>
      <c r="M105" s="21"/>
      <c r="N105" s="21"/>
      <c r="O105" s="21"/>
      <c r="P105" s="21"/>
      <c r="Q105" s="21"/>
      <c r="R105" s="21"/>
      <c r="S105" s="21"/>
      <c r="T105" s="208"/>
    </row>
    <row r="106" spans="1:20" ht="13.5" thickBot="1">
      <c r="A106" s="208"/>
      <c r="B106" s="34"/>
      <c r="C106" s="202" t="s">
        <v>291</v>
      </c>
      <c r="D106" s="202"/>
      <c r="E106" s="33" t="str">
        <f>IF(COUNTIF(E102:E105,"E")&gt;0,COUNTIF(E102:E105,"E")," ")</f>
        <v> </v>
      </c>
      <c r="F106" s="33" t="str">
        <f aca="true" t="shared" si="14" ref="F106:S106">IF(COUNTIF(F102:F105,"E")&gt;0,COUNTIF(F102:F105,"E")," ")</f>
        <v> </v>
      </c>
      <c r="G106" s="33" t="str">
        <f t="shared" si="14"/>
        <v> </v>
      </c>
      <c r="H106" s="33" t="str">
        <f t="shared" si="14"/>
        <v> </v>
      </c>
      <c r="I106" s="33" t="str">
        <f t="shared" si="14"/>
        <v> </v>
      </c>
      <c r="J106" s="33" t="str">
        <f t="shared" si="14"/>
        <v> </v>
      </c>
      <c r="K106" s="33" t="str">
        <f t="shared" si="14"/>
        <v> </v>
      </c>
      <c r="L106" s="33" t="str">
        <f t="shared" si="14"/>
        <v> </v>
      </c>
      <c r="M106" s="33" t="str">
        <f t="shared" si="14"/>
        <v> </v>
      </c>
      <c r="N106" s="33" t="str">
        <f t="shared" si="14"/>
        <v> </v>
      </c>
      <c r="O106" s="33" t="str">
        <f t="shared" si="14"/>
        <v> </v>
      </c>
      <c r="P106" s="33" t="str">
        <f t="shared" si="14"/>
        <v> </v>
      </c>
      <c r="Q106" s="33" t="str">
        <f t="shared" si="14"/>
        <v> </v>
      </c>
      <c r="R106" s="33" t="str">
        <f t="shared" si="14"/>
        <v> </v>
      </c>
      <c r="S106" s="33" t="str">
        <f t="shared" si="14"/>
        <v> </v>
      </c>
      <c r="T106" s="208"/>
    </row>
    <row r="107" spans="1:20" ht="20.25" customHeight="1">
      <c r="A107" s="208"/>
      <c r="B107" s="207" t="s">
        <v>170</v>
      </c>
      <c r="C107" s="207"/>
      <c r="D107" s="207"/>
      <c r="E107" s="207"/>
      <c r="F107" s="207"/>
      <c r="G107" s="207"/>
      <c r="H107" s="207"/>
      <c r="I107" s="207"/>
      <c r="J107" s="207"/>
      <c r="K107" s="207"/>
      <c r="L107" s="207"/>
      <c r="M107" s="207"/>
      <c r="N107" s="207"/>
      <c r="O107" s="207"/>
      <c r="P107" s="207"/>
      <c r="Q107" s="207"/>
      <c r="R107" s="207"/>
      <c r="S107" s="207"/>
      <c r="T107" s="208"/>
    </row>
    <row r="108" spans="1:20" ht="12.75">
      <c r="A108" s="208"/>
      <c r="B108" s="34" t="s">
        <v>13</v>
      </c>
      <c r="C108" s="205" t="s">
        <v>171</v>
      </c>
      <c r="D108" s="206"/>
      <c r="E108" s="21"/>
      <c r="F108" s="21"/>
      <c r="G108" s="21"/>
      <c r="H108" s="21"/>
      <c r="I108" s="21"/>
      <c r="J108" s="21"/>
      <c r="K108" s="21"/>
      <c r="L108" s="21"/>
      <c r="M108" s="21"/>
      <c r="N108" s="21"/>
      <c r="O108" s="21"/>
      <c r="P108" s="21"/>
      <c r="Q108" s="21"/>
      <c r="R108" s="21"/>
      <c r="S108" s="21"/>
      <c r="T108" s="208"/>
    </row>
    <row r="109" spans="1:20" ht="12.75">
      <c r="A109" s="208"/>
      <c r="B109" s="34" t="s">
        <v>0</v>
      </c>
      <c r="C109" s="205" t="s">
        <v>172</v>
      </c>
      <c r="D109" s="206"/>
      <c r="E109" s="21"/>
      <c r="F109" s="21"/>
      <c r="G109" s="21"/>
      <c r="H109" s="21"/>
      <c r="I109" s="21"/>
      <c r="J109" s="21"/>
      <c r="K109" s="21"/>
      <c r="L109" s="21"/>
      <c r="M109" s="21"/>
      <c r="N109" s="21"/>
      <c r="O109" s="21"/>
      <c r="P109" s="21"/>
      <c r="Q109" s="21"/>
      <c r="R109" s="21"/>
      <c r="S109" s="21"/>
      <c r="T109" s="208"/>
    </row>
    <row r="110" spans="1:20" ht="12.75">
      <c r="A110" s="208"/>
      <c r="B110" s="34" t="s">
        <v>1</v>
      </c>
      <c r="C110" s="205" t="s">
        <v>173</v>
      </c>
      <c r="D110" s="206"/>
      <c r="E110" s="21"/>
      <c r="F110" s="21"/>
      <c r="G110" s="21"/>
      <c r="H110" s="21"/>
      <c r="I110" s="21"/>
      <c r="J110" s="21"/>
      <c r="K110" s="21"/>
      <c r="L110" s="21"/>
      <c r="M110" s="21"/>
      <c r="N110" s="21"/>
      <c r="O110" s="21"/>
      <c r="P110" s="21"/>
      <c r="Q110" s="21"/>
      <c r="R110" s="21"/>
      <c r="S110" s="21"/>
      <c r="T110" s="208"/>
    </row>
    <row r="111" spans="1:20" ht="12.75">
      <c r="A111" s="208"/>
      <c r="B111" s="34" t="s">
        <v>2</v>
      </c>
      <c r="C111" s="205" t="s">
        <v>174</v>
      </c>
      <c r="D111" s="206"/>
      <c r="E111" s="21"/>
      <c r="F111" s="21"/>
      <c r="G111" s="21"/>
      <c r="H111" s="21"/>
      <c r="I111" s="21"/>
      <c r="J111" s="21"/>
      <c r="K111" s="21"/>
      <c r="L111" s="21"/>
      <c r="M111" s="21"/>
      <c r="N111" s="21"/>
      <c r="O111" s="21"/>
      <c r="P111" s="21"/>
      <c r="Q111" s="21"/>
      <c r="R111" s="21"/>
      <c r="S111" s="21"/>
      <c r="T111" s="208"/>
    </row>
    <row r="112" spans="1:20" ht="13.5" thickBot="1">
      <c r="A112" s="208"/>
      <c r="B112" s="34" t="s">
        <v>3</v>
      </c>
      <c r="C112" s="205" t="s">
        <v>175</v>
      </c>
      <c r="D112" s="206"/>
      <c r="E112" s="21"/>
      <c r="F112" s="21"/>
      <c r="G112" s="21"/>
      <c r="H112" s="21"/>
      <c r="I112" s="21"/>
      <c r="J112" s="21"/>
      <c r="K112" s="21"/>
      <c r="L112" s="21"/>
      <c r="M112" s="21"/>
      <c r="N112" s="21"/>
      <c r="O112" s="21"/>
      <c r="P112" s="21"/>
      <c r="Q112" s="21"/>
      <c r="R112" s="21"/>
      <c r="S112" s="21"/>
      <c r="T112" s="208"/>
    </row>
    <row r="113" spans="1:20" ht="13.5" thickBot="1">
      <c r="A113" s="208"/>
      <c r="B113" s="34"/>
      <c r="C113" s="202" t="s">
        <v>290</v>
      </c>
      <c r="D113" s="202"/>
      <c r="E113" s="33" t="str">
        <f>IF(COUNTIF(E108:E112,"E")&gt;0,COUNTIF(E108:E112,"E")," ")</f>
        <v> </v>
      </c>
      <c r="F113" s="33" t="str">
        <f aca="true" t="shared" si="15" ref="F113:S113">IF(COUNTIF(F108:F112,"E")&gt;0,COUNTIF(F108:F112,"E")," ")</f>
        <v> </v>
      </c>
      <c r="G113" s="33" t="str">
        <f t="shared" si="15"/>
        <v> </v>
      </c>
      <c r="H113" s="33" t="str">
        <f t="shared" si="15"/>
        <v> </v>
      </c>
      <c r="I113" s="33" t="str">
        <f t="shared" si="15"/>
        <v> </v>
      </c>
      <c r="J113" s="33" t="str">
        <f t="shared" si="15"/>
        <v> </v>
      </c>
      <c r="K113" s="33" t="str">
        <f t="shared" si="15"/>
        <v> </v>
      </c>
      <c r="L113" s="33" t="str">
        <f t="shared" si="15"/>
        <v> </v>
      </c>
      <c r="M113" s="33" t="str">
        <f t="shared" si="15"/>
        <v> </v>
      </c>
      <c r="N113" s="33" t="str">
        <f t="shared" si="15"/>
        <v> </v>
      </c>
      <c r="O113" s="33" t="str">
        <f t="shared" si="15"/>
        <v> </v>
      </c>
      <c r="P113" s="33" t="str">
        <f t="shared" si="15"/>
        <v> </v>
      </c>
      <c r="Q113" s="33" t="str">
        <f t="shared" si="15"/>
        <v> </v>
      </c>
      <c r="R113" s="33" t="str">
        <f t="shared" si="15"/>
        <v> </v>
      </c>
      <c r="S113" s="33" t="str">
        <f t="shared" si="15"/>
        <v> </v>
      </c>
      <c r="T113" s="208"/>
    </row>
    <row r="114" spans="1:20" ht="20.25" customHeight="1">
      <c r="A114" s="208"/>
      <c r="B114" s="203" t="s">
        <v>176</v>
      </c>
      <c r="C114" s="204"/>
      <c r="D114" s="204"/>
      <c r="E114" s="204"/>
      <c r="F114" s="204"/>
      <c r="G114" s="204"/>
      <c r="H114" s="204"/>
      <c r="I114" s="204"/>
      <c r="J114" s="204"/>
      <c r="K114" s="204"/>
      <c r="L114" s="204"/>
      <c r="M114" s="204"/>
      <c r="N114" s="204"/>
      <c r="O114" s="204"/>
      <c r="P114" s="204"/>
      <c r="Q114" s="204"/>
      <c r="R114" s="204"/>
      <c r="S114" s="204"/>
      <c r="T114" s="208"/>
    </row>
    <row r="115" spans="1:20" ht="12.75">
      <c r="A115" s="208"/>
      <c r="B115" s="29" t="s">
        <v>13</v>
      </c>
      <c r="C115" s="205" t="s">
        <v>200</v>
      </c>
      <c r="D115" s="206"/>
      <c r="E115" s="21"/>
      <c r="F115" s="21"/>
      <c r="G115" s="21"/>
      <c r="H115" s="21"/>
      <c r="I115" s="21"/>
      <c r="J115" s="21"/>
      <c r="K115" s="21"/>
      <c r="L115" s="21"/>
      <c r="M115" s="21"/>
      <c r="N115" s="21"/>
      <c r="O115" s="21"/>
      <c r="P115" s="21"/>
      <c r="Q115" s="21"/>
      <c r="R115" s="21"/>
      <c r="S115" s="21"/>
      <c r="T115" s="208"/>
    </row>
    <row r="116" spans="1:20" ht="12.75">
      <c r="A116" s="208"/>
      <c r="B116" s="29" t="s">
        <v>0</v>
      </c>
      <c r="C116" s="205" t="s">
        <v>201</v>
      </c>
      <c r="D116" s="206"/>
      <c r="E116" s="21"/>
      <c r="F116" s="21"/>
      <c r="G116" s="21"/>
      <c r="H116" s="21"/>
      <c r="I116" s="21"/>
      <c r="J116" s="21"/>
      <c r="K116" s="21"/>
      <c r="L116" s="21"/>
      <c r="M116" s="21"/>
      <c r="N116" s="21"/>
      <c r="O116" s="21"/>
      <c r="P116" s="21"/>
      <c r="Q116" s="21"/>
      <c r="R116" s="21"/>
      <c r="S116" s="21"/>
      <c r="T116" s="208"/>
    </row>
    <row r="117" spans="1:20" ht="13.5" thickBot="1">
      <c r="A117" s="208"/>
      <c r="B117" s="29" t="s">
        <v>1</v>
      </c>
      <c r="C117" s="205" t="s">
        <v>202</v>
      </c>
      <c r="D117" s="206"/>
      <c r="E117" s="21"/>
      <c r="F117" s="21"/>
      <c r="G117" s="21"/>
      <c r="H117" s="21"/>
      <c r="I117" s="21"/>
      <c r="J117" s="21"/>
      <c r="K117" s="21"/>
      <c r="L117" s="21"/>
      <c r="M117" s="21"/>
      <c r="N117" s="21"/>
      <c r="O117" s="21"/>
      <c r="P117" s="21"/>
      <c r="Q117" s="21"/>
      <c r="R117" s="21"/>
      <c r="S117" s="21"/>
      <c r="T117" s="208"/>
    </row>
    <row r="118" spans="1:20" ht="13.5" thickBot="1">
      <c r="A118" s="208"/>
      <c r="B118" s="28"/>
      <c r="C118" s="202" t="s">
        <v>289</v>
      </c>
      <c r="D118" s="202"/>
      <c r="E118" s="33" t="str">
        <f>IF(COUNTIF(E115:E117,"E")&gt;0,COUNTIF(E115:E117,"E")," ")</f>
        <v> </v>
      </c>
      <c r="F118" s="33" t="str">
        <f aca="true" t="shared" si="16" ref="F118:S118">IF(COUNTIF(F115:F117,"E")&gt;0,COUNTIF(F115:F117,"E")," ")</f>
        <v> </v>
      </c>
      <c r="G118" s="33" t="str">
        <f t="shared" si="16"/>
        <v> </v>
      </c>
      <c r="H118" s="33" t="str">
        <f t="shared" si="16"/>
        <v> </v>
      </c>
      <c r="I118" s="33" t="str">
        <f t="shared" si="16"/>
        <v> </v>
      </c>
      <c r="J118" s="33" t="str">
        <f t="shared" si="16"/>
        <v> </v>
      </c>
      <c r="K118" s="33" t="str">
        <f t="shared" si="16"/>
        <v> </v>
      </c>
      <c r="L118" s="33" t="str">
        <f t="shared" si="16"/>
        <v> </v>
      </c>
      <c r="M118" s="33" t="str">
        <f t="shared" si="16"/>
        <v> </v>
      </c>
      <c r="N118" s="33" t="str">
        <f t="shared" si="16"/>
        <v> </v>
      </c>
      <c r="O118" s="33" t="str">
        <f t="shared" si="16"/>
        <v> </v>
      </c>
      <c r="P118" s="33" t="str">
        <f t="shared" si="16"/>
        <v> </v>
      </c>
      <c r="Q118" s="33" t="str">
        <f t="shared" si="16"/>
        <v> </v>
      </c>
      <c r="R118" s="33" t="str">
        <f t="shared" si="16"/>
        <v> </v>
      </c>
      <c r="S118" s="33" t="str">
        <f t="shared" si="16"/>
        <v> </v>
      </c>
      <c r="T118" s="208"/>
    </row>
    <row r="119" spans="1:20" ht="20.25" customHeight="1">
      <c r="A119" s="208"/>
      <c r="B119" s="203" t="s">
        <v>177</v>
      </c>
      <c r="C119" s="204"/>
      <c r="D119" s="204"/>
      <c r="E119" s="204"/>
      <c r="F119" s="204"/>
      <c r="G119" s="204"/>
      <c r="H119" s="204"/>
      <c r="I119" s="204"/>
      <c r="J119" s="204"/>
      <c r="K119" s="204"/>
      <c r="L119" s="204"/>
      <c r="M119" s="204"/>
      <c r="N119" s="204"/>
      <c r="O119" s="204"/>
      <c r="P119" s="204"/>
      <c r="Q119" s="204"/>
      <c r="R119" s="204"/>
      <c r="S119" s="204"/>
      <c r="T119" s="208"/>
    </row>
    <row r="120" spans="1:20" ht="12.75">
      <c r="A120" s="208"/>
      <c r="B120" s="29" t="s">
        <v>13</v>
      </c>
      <c r="C120" s="205" t="s">
        <v>203</v>
      </c>
      <c r="D120" s="206"/>
      <c r="E120" s="21"/>
      <c r="F120" s="21"/>
      <c r="G120" s="21"/>
      <c r="H120" s="21"/>
      <c r="I120" s="21"/>
      <c r="J120" s="21"/>
      <c r="K120" s="21"/>
      <c r="L120" s="21"/>
      <c r="M120" s="21"/>
      <c r="N120" s="21"/>
      <c r="O120" s="21"/>
      <c r="P120" s="21"/>
      <c r="Q120" s="21"/>
      <c r="R120" s="21"/>
      <c r="S120" s="21"/>
      <c r="T120" s="208"/>
    </row>
    <row r="121" spans="1:20" ht="12.75">
      <c r="A121" s="208"/>
      <c r="B121" s="29" t="s">
        <v>0</v>
      </c>
      <c r="C121" s="205" t="s">
        <v>204</v>
      </c>
      <c r="D121" s="206"/>
      <c r="E121" s="21"/>
      <c r="F121" s="21"/>
      <c r="G121" s="21"/>
      <c r="H121" s="21"/>
      <c r="I121" s="21"/>
      <c r="J121" s="21"/>
      <c r="K121" s="21"/>
      <c r="L121" s="21"/>
      <c r="M121" s="21"/>
      <c r="N121" s="21"/>
      <c r="O121" s="21"/>
      <c r="P121" s="21"/>
      <c r="Q121" s="21"/>
      <c r="R121" s="21"/>
      <c r="S121" s="21"/>
      <c r="T121" s="208"/>
    </row>
    <row r="122" spans="1:20" ht="12.75">
      <c r="A122" s="208"/>
      <c r="B122" s="29" t="s">
        <v>1</v>
      </c>
      <c r="C122" s="205" t="s">
        <v>205</v>
      </c>
      <c r="D122" s="206"/>
      <c r="E122" s="21"/>
      <c r="F122" s="21"/>
      <c r="G122" s="21"/>
      <c r="H122" s="21"/>
      <c r="I122" s="21"/>
      <c r="J122" s="21"/>
      <c r="K122" s="21"/>
      <c r="L122" s="21"/>
      <c r="M122" s="21"/>
      <c r="N122" s="21"/>
      <c r="O122" s="21"/>
      <c r="P122" s="21"/>
      <c r="Q122" s="21"/>
      <c r="R122" s="21"/>
      <c r="S122" s="21"/>
      <c r="T122" s="208"/>
    </row>
    <row r="123" spans="1:20" ht="12.75">
      <c r="A123" s="208"/>
      <c r="B123" s="29" t="s">
        <v>2</v>
      </c>
      <c r="C123" s="205" t="s">
        <v>207</v>
      </c>
      <c r="D123" s="206"/>
      <c r="E123" s="21"/>
      <c r="F123" s="21"/>
      <c r="G123" s="21"/>
      <c r="H123" s="21"/>
      <c r="I123" s="21"/>
      <c r="J123" s="21"/>
      <c r="K123" s="21"/>
      <c r="L123" s="21"/>
      <c r="M123" s="21"/>
      <c r="N123" s="21"/>
      <c r="O123" s="21"/>
      <c r="P123" s="21"/>
      <c r="Q123" s="21"/>
      <c r="R123" s="21"/>
      <c r="S123" s="21"/>
      <c r="T123" s="208"/>
    </row>
    <row r="124" spans="1:20" ht="12.75">
      <c r="A124" s="208"/>
      <c r="B124" s="29" t="s">
        <v>3</v>
      </c>
      <c r="C124" s="205" t="s">
        <v>206</v>
      </c>
      <c r="D124" s="206"/>
      <c r="E124" s="21"/>
      <c r="F124" s="21"/>
      <c r="G124" s="21"/>
      <c r="H124" s="21"/>
      <c r="I124" s="21"/>
      <c r="J124" s="21"/>
      <c r="K124" s="21"/>
      <c r="L124" s="21"/>
      <c r="M124" s="21"/>
      <c r="N124" s="21"/>
      <c r="O124" s="21"/>
      <c r="P124" s="21"/>
      <c r="Q124" s="21"/>
      <c r="R124" s="21"/>
      <c r="S124" s="21"/>
      <c r="T124" s="208"/>
    </row>
    <row r="125" spans="1:20" ht="12.75">
      <c r="A125" s="208"/>
      <c r="B125" s="29" t="s">
        <v>4</v>
      </c>
      <c r="C125" s="205" t="s">
        <v>208</v>
      </c>
      <c r="D125" s="206"/>
      <c r="E125" s="21"/>
      <c r="F125" s="21"/>
      <c r="G125" s="21"/>
      <c r="H125" s="21"/>
      <c r="I125" s="21"/>
      <c r="J125" s="21"/>
      <c r="K125" s="21"/>
      <c r="L125" s="21"/>
      <c r="M125" s="21"/>
      <c r="N125" s="21"/>
      <c r="O125" s="21"/>
      <c r="P125" s="21"/>
      <c r="Q125" s="21"/>
      <c r="R125" s="21"/>
      <c r="S125" s="21"/>
      <c r="T125" s="208"/>
    </row>
    <row r="126" spans="1:20" ht="13.5" thickBot="1">
      <c r="A126" s="208"/>
      <c r="B126" s="29" t="s">
        <v>5</v>
      </c>
      <c r="C126" s="205" t="s">
        <v>209</v>
      </c>
      <c r="D126" s="206"/>
      <c r="E126" s="21"/>
      <c r="F126" s="21"/>
      <c r="G126" s="21"/>
      <c r="H126" s="21"/>
      <c r="I126" s="21"/>
      <c r="J126" s="21"/>
      <c r="K126" s="21"/>
      <c r="L126" s="21"/>
      <c r="M126" s="21"/>
      <c r="N126" s="21"/>
      <c r="O126" s="21"/>
      <c r="P126" s="21"/>
      <c r="Q126" s="21"/>
      <c r="R126" s="21"/>
      <c r="S126" s="21"/>
      <c r="T126" s="208"/>
    </row>
    <row r="127" spans="1:20" ht="13.5" thickBot="1">
      <c r="A127" s="208"/>
      <c r="B127" s="28"/>
      <c r="C127" s="202" t="s">
        <v>288</v>
      </c>
      <c r="D127" s="202"/>
      <c r="E127" s="33" t="str">
        <f>IF(COUNTIF(E120:E126,"E")&gt;0,COUNTIF(E120:E126,"E")," ")</f>
        <v> </v>
      </c>
      <c r="F127" s="33" t="str">
        <f aca="true" t="shared" si="17" ref="F127:S127">IF(COUNTIF(F120:F126,"E")&gt;0,COUNTIF(F120:F126,"E")," ")</f>
        <v> </v>
      </c>
      <c r="G127" s="33" t="str">
        <f t="shared" si="17"/>
        <v> </v>
      </c>
      <c r="H127" s="33" t="str">
        <f t="shared" si="17"/>
        <v> </v>
      </c>
      <c r="I127" s="33" t="str">
        <f t="shared" si="17"/>
        <v> </v>
      </c>
      <c r="J127" s="33" t="str">
        <f t="shared" si="17"/>
        <v> </v>
      </c>
      <c r="K127" s="33" t="str">
        <f t="shared" si="17"/>
        <v> </v>
      </c>
      <c r="L127" s="33" t="str">
        <f t="shared" si="17"/>
        <v> </v>
      </c>
      <c r="M127" s="33" t="str">
        <f t="shared" si="17"/>
        <v> </v>
      </c>
      <c r="N127" s="33" t="str">
        <f t="shared" si="17"/>
        <v> </v>
      </c>
      <c r="O127" s="33" t="str">
        <f t="shared" si="17"/>
        <v> </v>
      </c>
      <c r="P127" s="33" t="str">
        <f t="shared" si="17"/>
        <v> </v>
      </c>
      <c r="Q127" s="33" t="str">
        <f t="shared" si="17"/>
        <v> </v>
      </c>
      <c r="R127" s="33" t="str">
        <f t="shared" si="17"/>
        <v> </v>
      </c>
      <c r="S127" s="33" t="str">
        <f t="shared" si="17"/>
        <v> </v>
      </c>
      <c r="T127" s="208"/>
    </row>
    <row r="128" spans="1:20" ht="20.25" customHeight="1">
      <c r="A128" s="208"/>
      <c r="B128" s="203" t="s">
        <v>178</v>
      </c>
      <c r="C128" s="203"/>
      <c r="D128" s="203"/>
      <c r="E128" s="203"/>
      <c r="F128" s="203"/>
      <c r="G128" s="203"/>
      <c r="H128" s="203"/>
      <c r="I128" s="203"/>
      <c r="J128" s="203"/>
      <c r="K128" s="203"/>
      <c r="L128" s="203"/>
      <c r="M128" s="203"/>
      <c r="N128" s="203"/>
      <c r="O128" s="203"/>
      <c r="P128" s="203"/>
      <c r="Q128" s="203"/>
      <c r="R128" s="203"/>
      <c r="S128" s="203"/>
      <c r="T128" s="208"/>
    </row>
    <row r="129" spans="1:20" ht="12.75">
      <c r="A129" s="208"/>
      <c r="B129" s="34" t="s">
        <v>13</v>
      </c>
      <c r="C129" s="205" t="s">
        <v>185</v>
      </c>
      <c r="D129" s="206"/>
      <c r="E129" s="21"/>
      <c r="F129" s="21"/>
      <c r="G129" s="21"/>
      <c r="H129" s="21"/>
      <c r="I129" s="21"/>
      <c r="J129" s="21"/>
      <c r="K129" s="21"/>
      <c r="L129" s="21"/>
      <c r="M129" s="21"/>
      <c r="N129" s="21"/>
      <c r="O129" s="21"/>
      <c r="P129" s="21"/>
      <c r="Q129" s="21"/>
      <c r="R129" s="21"/>
      <c r="S129" s="21"/>
      <c r="T129" s="208"/>
    </row>
    <row r="130" spans="1:20" ht="12.75">
      <c r="A130" s="208"/>
      <c r="B130" s="34" t="s">
        <v>0</v>
      </c>
      <c r="C130" s="205" t="s">
        <v>183</v>
      </c>
      <c r="D130" s="206"/>
      <c r="E130" s="21"/>
      <c r="F130" s="21"/>
      <c r="G130" s="21"/>
      <c r="H130" s="21"/>
      <c r="I130" s="21"/>
      <c r="J130" s="21"/>
      <c r="K130" s="21"/>
      <c r="L130" s="21"/>
      <c r="M130" s="21"/>
      <c r="N130" s="21"/>
      <c r="O130" s="21"/>
      <c r="P130" s="21"/>
      <c r="Q130" s="21"/>
      <c r="R130" s="21"/>
      <c r="S130" s="21"/>
      <c r="T130" s="208"/>
    </row>
    <row r="131" spans="1:20" ht="12.75" customHeight="1">
      <c r="A131" s="208"/>
      <c r="B131" s="34" t="s">
        <v>1</v>
      </c>
      <c r="C131" s="205" t="s">
        <v>184</v>
      </c>
      <c r="D131" s="206"/>
      <c r="E131" s="21"/>
      <c r="F131" s="21"/>
      <c r="G131" s="21"/>
      <c r="H131" s="21"/>
      <c r="I131" s="21"/>
      <c r="J131" s="21"/>
      <c r="K131" s="21"/>
      <c r="L131" s="21"/>
      <c r="M131" s="21"/>
      <c r="N131" s="21"/>
      <c r="O131" s="21"/>
      <c r="P131" s="21"/>
      <c r="Q131" s="21"/>
      <c r="R131" s="21"/>
      <c r="S131" s="21"/>
      <c r="T131" s="208"/>
    </row>
    <row r="132" spans="1:20" ht="12.75">
      <c r="A132" s="208"/>
      <c r="B132" s="34" t="s">
        <v>2</v>
      </c>
      <c r="C132" s="205" t="s">
        <v>181</v>
      </c>
      <c r="D132" s="206"/>
      <c r="E132" s="21"/>
      <c r="F132" s="21"/>
      <c r="G132" s="21"/>
      <c r="H132" s="21"/>
      <c r="I132" s="21"/>
      <c r="J132" s="21"/>
      <c r="K132" s="21"/>
      <c r="L132" s="21"/>
      <c r="M132" s="21"/>
      <c r="N132" s="21"/>
      <c r="O132" s="21"/>
      <c r="P132" s="21"/>
      <c r="Q132" s="21"/>
      <c r="R132" s="21"/>
      <c r="S132" s="21"/>
      <c r="T132" s="208"/>
    </row>
    <row r="133" spans="1:20" ht="12.75">
      <c r="A133" s="208"/>
      <c r="B133" s="34" t="s">
        <v>3</v>
      </c>
      <c r="C133" s="205" t="s">
        <v>182</v>
      </c>
      <c r="D133" s="206"/>
      <c r="E133" s="21"/>
      <c r="F133" s="21"/>
      <c r="G133" s="21"/>
      <c r="H133" s="21"/>
      <c r="I133" s="21"/>
      <c r="J133" s="21"/>
      <c r="K133" s="21"/>
      <c r="L133" s="21"/>
      <c r="M133" s="21"/>
      <c r="N133" s="21"/>
      <c r="O133" s="21"/>
      <c r="P133" s="21"/>
      <c r="Q133" s="21"/>
      <c r="R133" s="21"/>
      <c r="S133" s="21"/>
      <c r="T133" s="208"/>
    </row>
    <row r="134" spans="1:20" ht="12.75">
      <c r="A134" s="208"/>
      <c r="B134" s="34" t="s">
        <v>4</v>
      </c>
      <c r="C134" s="205" t="s">
        <v>180</v>
      </c>
      <c r="D134" s="206"/>
      <c r="E134" s="21"/>
      <c r="F134" s="21"/>
      <c r="G134" s="21"/>
      <c r="H134" s="21"/>
      <c r="I134" s="21"/>
      <c r="J134" s="21"/>
      <c r="K134" s="21"/>
      <c r="L134" s="21"/>
      <c r="M134" s="21"/>
      <c r="N134" s="21"/>
      <c r="O134" s="21"/>
      <c r="P134" s="21"/>
      <c r="Q134" s="21"/>
      <c r="R134" s="21"/>
      <c r="S134" s="21"/>
      <c r="T134" s="208"/>
    </row>
    <row r="135" spans="1:20" ht="13.5" thickBot="1">
      <c r="A135" s="208"/>
      <c r="B135" s="34" t="s">
        <v>5</v>
      </c>
      <c r="C135" s="205" t="s">
        <v>179</v>
      </c>
      <c r="D135" s="206"/>
      <c r="E135" s="21"/>
      <c r="F135" s="21"/>
      <c r="G135" s="21"/>
      <c r="H135" s="21"/>
      <c r="I135" s="21"/>
      <c r="J135" s="21"/>
      <c r="K135" s="21"/>
      <c r="L135" s="21"/>
      <c r="M135" s="21"/>
      <c r="N135" s="21"/>
      <c r="O135" s="21"/>
      <c r="P135" s="21"/>
      <c r="Q135" s="21"/>
      <c r="R135" s="21"/>
      <c r="S135" s="21"/>
      <c r="T135" s="208"/>
    </row>
    <row r="136" spans="1:20" ht="13.5" thickBot="1">
      <c r="A136" s="208"/>
      <c r="B136" s="34"/>
      <c r="C136" s="202" t="s">
        <v>287</v>
      </c>
      <c r="D136" s="202"/>
      <c r="E136" s="33" t="str">
        <f>IF(COUNTIF(E129:E135,"E")&gt;0,COUNTIF(E129:E135,"E")," ")</f>
        <v> </v>
      </c>
      <c r="F136" s="33" t="str">
        <f aca="true" t="shared" si="18" ref="F136:S136">IF(COUNTIF(F129:F135,"E")&gt;0,COUNTIF(F129:F135,"E")," ")</f>
        <v> </v>
      </c>
      <c r="G136" s="33" t="str">
        <f t="shared" si="18"/>
        <v> </v>
      </c>
      <c r="H136" s="33" t="str">
        <f t="shared" si="18"/>
        <v> </v>
      </c>
      <c r="I136" s="33" t="str">
        <f t="shared" si="18"/>
        <v> </v>
      </c>
      <c r="J136" s="33" t="str">
        <f t="shared" si="18"/>
        <v> </v>
      </c>
      <c r="K136" s="33" t="str">
        <f t="shared" si="18"/>
        <v> </v>
      </c>
      <c r="L136" s="33" t="str">
        <f t="shared" si="18"/>
        <v> </v>
      </c>
      <c r="M136" s="33" t="str">
        <f t="shared" si="18"/>
        <v> </v>
      </c>
      <c r="N136" s="33" t="str">
        <f t="shared" si="18"/>
        <v> </v>
      </c>
      <c r="O136" s="33" t="str">
        <f t="shared" si="18"/>
        <v> </v>
      </c>
      <c r="P136" s="33" t="str">
        <f t="shared" si="18"/>
        <v> </v>
      </c>
      <c r="Q136" s="33" t="str">
        <f t="shared" si="18"/>
        <v> </v>
      </c>
      <c r="R136" s="33" t="str">
        <f t="shared" si="18"/>
        <v> </v>
      </c>
      <c r="S136" s="33" t="str">
        <f t="shared" si="18"/>
        <v> </v>
      </c>
      <c r="T136" s="208"/>
    </row>
    <row r="137" spans="1:20" ht="20.25" customHeight="1">
      <c r="A137" s="208"/>
      <c r="B137" s="207" t="s">
        <v>186</v>
      </c>
      <c r="C137" s="207"/>
      <c r="D137" s="207"/>
      <c r="E137" s="207"/>
      <c r="F137" s="207"/>
      <c r="G137" s="207"/>
      <c r="H137" s="207"/>
      <c r="I137" s="207"/>
      <c r="J137" s="207"/>
      <c r="K137" s="207"/>
      <c r="L137" s="207"/>
      <c r="M137" s="207"/>
      <c r="N137" s="207"/>
      <c r="O137" s="207"/>
      <c r="P137" s="207"/>
      <c r="Q137" s="207"/>
      <c r="R137" s="207"/>
      <c r="S137" s="207"/>
      <c r="T137" s="208"/>
    </row>
    <row r="138" spans="1:20" ht="12.75" customHeight="1">
      <c r="A138" s="208"/>
      <c r="B138" s="34" t="s">
        <v>13</v>
      </c>
      <c r="C138" s="205" t="s">
        <v>187</v>
      </c>
      <c r="D138" s="206"/>
      <c r="E138" s="21"/>
      <c r="F138" s="21"/>
      <c r="G138" s="21"/>
      <c r="H138" s="21"/>
      <c r="I138" s="21"/>
      <c r="J138" s="21"/>
      <c r="K138" s="21"/>
      <c r="L138" s="21"/>
      <c r="M138" s="21"/>
      <c r="N138" s="21"/>
      <c r="O138" s="21"/>
      <c r="P138" s="21"/>
      <c r="Q138" s="21"/>
      <c r="R138" s="21"/>
      <c r="S138" s="21"/>
      <c r="T138" s="208"/>
    </row>
    <row r="139" spans="1:20" ht="12.75">
      <c r="A139" s="208"/>
      <c r="B139" s="34" t="s">
        <v>0</v>
      </c>
      <c r="C139" s="205" t="s">
        <v>188</v>
      </c>
      <c r="D139" s="206"/>
      <c r="E139" s="21"/>
      <c r="F139" s="21"/>
      <c r="G139" s="21"/>
      <c r="H139" s="21"/>
      <c r="I139" s="21"/>
      <c r="J139" s="21"/>
      <c r="K139" s="21"/>
      <c r="L139" s="21"/>
      <c r="M139" s="21"/>
      <c r="N139" s="21"/>
      <c r="O139" s="21"/>
      <c r="P139" s="21"/>
      <c r="Q139" s="21"/>
      <c r="R139" s="21"/>
      <c r="S139" s="21"/>
      <c r="T139" s="208"/>
    </row>
    <row r="140" spans="1:20" ht="12.75">
      <c r="A140" s="208"/>
      <c r="B140" s="34" t="s">
        <v>1</v>
      </c>
      <c r="C140" s="205" t="s">
        <v>189</v>
      </c>
      <c r="D140" s="206"/>
      <c r="E140" s="21"/>
      <c r="F140" s="21"/>
      <c r="G140" s="21"/>
      <c r="H140" s="21"/>
      <c r="I140" s="21"/>
      <c r="J140" s="21"/>
      <c r="K140" s="21"/>
      <c r="L140" s="21"/>
      <c r="M140" s="21"/>
      <c r="N140" s="21"/>
      <c r="O140" s="21"/>
      <c r="P140" s="21"/>
      <c r="Q140" s="21"/>
      <c r="R140" s="21"/>
      <c r="S140" s="21"/>
      <c r="T140" s="208"/>
    </row>
    <row r="141" spans="1:20" ht="12.75">
      <c r="A141" s="208"/>
      <c r="B141" s="34" t="s">
        <v>2</v>
      </c>
      <c r="C141" s="205" t="s">
        <v>190</v>
      </c>
      <c r="D141" s="206"/>
      <c r="E141" s="21"/>
      <c r="F141" s="21"/>
      <c r="G141" s="21"/>
      <c r="H141" s="21"/>
      <c r="I141" s="21"/>
      <c r="J141" s="21"/>
      <c r="K141" s="21"/>
      <c r="L141" s="21"/>
      <c r="M141" s="21"/>
      <c r="N141" s="21"/>
      <c r="O141" s="21"/>
      <c r="P141" s="21"/>
      <c r="Q141" s="21"/>
      <c r="R141" s="21"/>
      <c r="S141" s="21"/>
      <c r="T141" s="208"/>
    </row>
    <row r="142" spans="1:20" ht="12.75">
      <c r="A142" s="208"/>
      <c r="B142" s="34" t="s">
        <v>3</v>
      </c>
      <c r="C142" s="205" t="s">
        <v>193</v>
      </c>
      <c r="D142" s="206"/>
      <c r="E142" s="21"/>
      <c r="F142" s="21"/>
      <c r="G142" s="21"/>
      <c r="H142" s="21"/>
      <c r="I142" s="21"/>
      <c r="J142" s="21"/>
      <c r="K142" s="21"/>
      <c r="L142" s="21"/>
      <c r="M142" s="21"/>
      <c r="N142" s="21"/>
      <c r="O142" s="21"/>
      <c r="P142" s="21"/>
      <c r="Q142" s="21"/>
      <c r="R142" s="21"/>
      <c r="S142" s="21"/>
      <c r="T142" s="208"/>
    </row>
    <row r="143" spans="1:20" ht="13.5" thickBot="1">
      <c r="A143" s="208"/>
      <c r="B143" s="34" t="s">
        <v>4</v>
      </c>
      <c r="C143" s="205" t="s">
        <v>192</v>
      </c>
      <c r="D143" s="206"/>
      <c r="E143" s="21"/>
      <c r="F143" s="21"/>
      <c r="G143" s="21"/>
      <c r="H143" s="21"/>
      <c r="I143" s="21"/>
      <c r="J143" s="21"/>
      <c r="K143" s="21"/>
      <c r="L143" s="21"/>
      <c r="M143" s="21"/>
      <c r="N143" s="21"/>
      <c r="O143" s="21"/>
      <c r="P143" s="21"/>
      <c r="Q143" s="21"/>
      <c r="R143" s="21"/>
      <c r="S143" s="21"/>
      <c r="T143" s="208"/>
    </row>
    <row r="144" spans="1:20" ht="13.5" thickBot="1">
      <c r="A144" s="208"/>
      <c r="B144" s="34"/>
      <c r="C144" s="202" t="s">
        <v>286</v>
      </c>
      <c r="D144" s="202"/>
      <c r="E144" s="33" t="str">
        <f>IF(COUNTIF(E138:E143,"E")&gt;0,COUNTIF(E138:E143,"E")," ")</f>
        <v> </v>
      </c>
      <c r="F144" s="33" t="str">
        <f aca="true" t="shared" si="19" ref="F144:S144">IF(COUNTIF(F138:F143,"E")&gt;0,COUNTIF(F138:F143,"E")," ")</f>
        <v> </v>
      </c>
      <c r="G144" s="33" t="str">
        <f t="shared" si="19"/>
        <v> </v>
      </c>
      <c r="H144" s="33" t="str">
        <f t="shared" si="19"/>
        <v> </v>
      </c>
      <c r="I144" s="33" t="str">
        <f t="shared" si="19"/>
        <v> </v>
      </c>
      <c r="J144" s="33" t="str">
        <f t="shared" si="19"/>
        <v> </v>
      </c>
      <c r="K144" s="33" t="str">
        <f t="shared" si="19"/>
        <v> </v>
      </c>
      <c r="L144" s="33" t="str">
        <f t="shared" si="19"/>
        <v> </v>
      </c>
      <c r="M144" s="33" t="str">
        <f t="shared" si="19"/>
        <v> </v>
      </c>
      <c r="N144" s="33" t="str">
        <f t="shared" si="19"/>
        <v> </v>
      </c>
      <c r="O144" s="33" t="str">
        <f t="shared" si="19"/>
        <v> </v>
      </c>
      <c r="P144" s="33" t="str">
        <f t="shared" si="19"/>
        <v> </v>
      </c>
      <c r="Q144" s="33" t="str">
        <f t="shared" si="19"/>
        <v> </v>
      </c>
      <c r="R144" s="33" t="str">
        <f t="shared" si="19"/>
        <v> </v>
      </c>
      <c r="S144" s="33" t="str">
        <f t="shared" si="19"/>
        <v> </v>
      </c>
      <c r="T144" s="208"/>
    </row>
    <row r="145" spans="1:20" ht="20.25" customHeight="1">
      <c r="A145" s="208"/>
      <c r="B145" s="207" t="s">
        <v>191</v>
      </c>
      <c r="C145" s="207"/>
      <c r="D145" s="207"/>
      <c r="E145" s="207"/>
      <c r="F145" s="207"/>
      <c r="G145" s="207"/>
      <c r="H145" s="207"/>
      <c r="I145" s="207"/>
      <c r="J145" s="207"/>
      <c r="K145" s="207"/>
      <c r="L145" s="207"/>
      <c r="M145" s="207"/>
      <c r="N145" s="207"/>
      <c r="O145" s="207"/>
      <c r="P145" s="207"/>
      <c r="Q145" s="207"/>
      <c r="R145" s="207"/>
      <c r="S145" s="207"/>
      <c r="T145" s="208"/>
    </row>
    <row r="146" spans="1:20" ht="12.75">
      <c r="A146" s="208"/>
      <c r="B146" s="34" t="s">
        <v>13</v>
      </c>
      <c r="C146" s="205" t="s">
        <v>223</v>
      </c>
      <c r="D146" s="206"/>
      <c r="E146" s="21"/>
      <c r="F146" s="21"/>
      <c r="G146" s="21"/>
      <c r="H146" s="21"/>
      <c r="I146" s="21"/>
      <c r="J146" s="21"/>
      <c r="K146" s="21"/>
      <c r="L146" s="21"/>
      <c r="M146" s="21"/>
      <c r="N146" s="21"/>
      <c r="O146" s="21"/>
      <c r="P146" s="21"/>
      <c r="Q146" s="21"/>
      <c r="R146" s="21"/>
      <c r="S146" s="21"/>
      <c r="T146" s="208"/>
    </row>
    <row r="147" spans="1:20" ht="12.75">
      <c r="A147" s="208"/>
      <c r="B147" s="34" t="s">
        <v>0</v>
      </c>
      <c r="C147" s="205" t="s">
        <v>224</v>
      </c>
      <c r="D147" s="206"/>
      <c r="E147" s="21"/>
      <c r="F147" s="21"/>
      <c r="G147" s="21"/>
      <c r="H147" s="21"/>
      <c r="I147" s="21"/>
      <c r="J147" s="21"/>
      <c r="K147" s="21"/>
      <c r="L147" s="21"/>
      <c r="M147" s="21"/>
      <c r="N147" s="21"/>
      <c r="O147" s="21"/>
      <c r="P147" s="21"/>
      <c r="Q147" s="21"/>
      <c r="R147" s="21"/>
      <c r="S147" s="21"/>
      <c r="T147" s="208"/>
    </row>
    <row r="148" spans="1:20" ht="12.75">
      <c r="A148" s="208"/>
      <c r="B148" s="34" t="s">
        <v>1</v>
      </c>
      <c r="C148" s="205" t="s">
        <v>225</v>
      </c>
      <c r="D148" s="206"/>
      <c r="E148" s="21"/>
      <c r="F148" s="21"/>
      <c r="G148" s="21"/>
      <c r="H148" s="21"/>
      <c r="I148" s="21"/>
      <c r="J148" s="21"/>
      <c r="K148" s="21"/>
      <c r="L148" s="21"/>
      <c r="M148" s="21"/>
      <c r="N148" s="21"/>
      <c r="O148" s="21"/>
      <c r="P148" s="21"/>
      <c r="Q148" s="21"/>
      <c r="R148" s="21"/>
      <c r="S148" s="21"/>
      <c r="T148" s="208"/>
    </row>
    <row r="149" spans="1:20" ht="12.75">
      <c r="A149" s="208"/>
      <c r="B149" s="34" t="s">
        <v>2</v>
      </c>
      <c r="C149" s="205" t="s">
        <v>226</v>
      </c>
      <c r="D149" s="206"/>
      <c r="E149" s="21"/>
      <c r="F149" s="21"/>
      <c r="G149" s="21"/>
      <c r="H149" s="21"/>
      <c r="I149" s="21"/>
      <c r="J149" s="21"/>
      <c r="K149" s="21"/>
      <c r="L149" s="21"/>
      <c r="M149" s="21"/>
      <c r="N149" s="21"/>
      <c r="O149" s="21"/>
      <c r="P149" s="21"/>
      <c r="Q149" s="21"/>
      <c r="R149" s="21"/>
      <c r="S149" s="21"/>
      <c r="T149" s="208"/>
    </row>
    <row r="150" spans="1:20" ht="12.75">
      <c r="A150" s="208"/>
      <c r="B150" s="34" t="s">
        <v>3</v>
      </c>
      <c r="C150" s="205" t="s">
        <v>227</v>
      </c>
      <c r="D150" s="206"/>
      <c r="E150" s="21"/>
      <c r="F150" s="21"/>
      <c r="G150" s="21"/>
      <c r="H150" s="21"/>
      <c r="I150" s="21"/>
      <c r="J150" s="21"/>
      <c r="K150" s="21"/>
      <c r="L150" s="21"/>
      <c r="M150" s="21"/>
      <c r="N150" s="21"/>
      <c r="O150" s="21"/>
      <c r="P150" s="21"/>
      <c r="Q150" s="21"/>
      <c r="R150" s="21"/>
      <c r="S150" s="21"/>
      <c r="T150" s="208"/>
    </row>
    <row r="151" spans="1:20" ht="12.75">
      <c r="A151" s="208"/>
      <c r="B151" s="34" t="s">
        <v>4</v>
      </c>
      <c r="C151" s="205" t="s">
        <v>222</v>
      </c>
      <c r="D151" s="206"/>
      <c r="E151" s="21"/>
      <c r="F151" s="21"/>
      <c r="G151" s="21"/>
      <c r="H151" s="21"/>
      <c r="I151" s="21"/>
      <c r="J151" s="21"/>
      <c r="K151" s="21"/>
      <c r="L151" s="21"/>
      <c r="M151" s="21"/>
      <c r="N151" s="21"/>
      <c r="O151" s="21"/>
      <c r="P151" s="21"/>
      <c r="Q151" s="21"/>
      <c r="R151" s="21"/>
      <c r="S151" s="21"/>
      <c r="T151" s="208"/>
    </row>
    <row r="152" spans="1:20" ht="12.75">
      <c r="A152" s="208"/>
      <c r="B152" s="34" t="s">
        <v>5</v>
      </c>
      <c r="C152" s="205" t="s">
        <v>218</v>
      </c>
      <c r="D152" s="206"/>
      <c r="E152" s="21"/>
      <c r="F152" s="21"/>
      <c r="G152" s="21"/>
      <c r="H152" s="21"/>
      <c r="I152" s="21"/>
      <c r="J152" s="21"/>
      <c r="K152" s="21"/>
      <c r="L152" s="21"/>
      <c r="M152" s="21"/>
      <c r="N152" s="21"/>
      <c r="O152" s="21"/>
      <c r="P152" s="21"/>
      <c r="Q152" s="21"/>
      <c r="R152" s="21"/>
      <c r="S152" s="21"/>
      <c r="T152" s="208"/>
    </row>
    <row r="153" spans="1:20" ht="12.75">
      <c r="A153" s="208"/>
      <c r="B153" s="34" t="s">
        <v>6</v>
      </c>
      <c r="C153" s="205" t="s">
        <v>219</v>
      </c>
      <c r="D153" s="206"/>
      <c r="E153" s="21"/>
      <c r="F153" s="21"/>
      <c r="G153" s="21"/>
      <c r="H153" s="21"/>
      <c r="I153" s="21"/>
      <c r="J153" s="21"/>
      <c r="K153" s="21"/>
      <c r="L153" s="21"/>
      <c r="M153" s="21"/>
      <c r="N153" s="21"/>
      <c r="O153" s="21"/>
      <c r="P153" s="21"/>
      <c r="Q153" s="21"/>
      <c r="R153" s="21"/>
      <c r="S153" s="21"/>
      <c r="T153" s="208"/>
    </row>
    <row r="154" spans="1:20" ht="12.75">
      <c r="A154" s="208"/>
      <c r="B154" s="34" t="s">
        <v>7</v>
      </c>
      <c r="C154" s="205" t="s">
        <v>220</v>
      </c>
      <c r="D154" s="206"/>
      <c r="E154" s="21"/>
      <c r="F154" s="21"/>
      <c r="G154" s="21"/>
      <c r="H154" s="21"/>
      <c r="I154" s="21"/>
      <c r="J154" s="21"/>
      <c r="K154" s="21"/>
      <c r="L154" s="21"/>
      <c r="M154" s="21"/>
      <c r="N154" s="21"/>
      <c r="O154" s="21"/>
      <c r="P154" s="21"/>
      <c r="Q154" s="21"/>
      <c r="R154" s="21"/>
      <c r="S154" s="21"/>
      <c r="T154" s="208"/>
    </row>
    <row r="155" spans="1:20" ht="12.75">
      <c r="A155" s="208"/>
      <c r="B155" s="34" t="s">
        <v>8</v>
      </c>
      <c r="C155" s="205" t="s">
        <v>221</v>
      </c>
      <c r="D155" s="206"/>
      <c r="E155" s="21"/>
      <c r="F155" s="21"/>
      <c r="G155" s="21"/>
      <c r="H155" s="21"/>
      <c r="I155" s="21"/>
      <c r="J155" s="21"/>
      <c r="K155" s="21"/>
      <c r="L155" s="21"/>
      <c r="M155" s="21"/>
      <c r="N155" s="21"/>
      <c r="O155" s="21"/>
      <c r="P155" s="21"/>
      <c r="Q155" s="21"/>
      <c r="R155" s="21"/>
      <c r="S155" s="21"/>
      <c r="T155" s="208"/>
    </row>
    <row r="156" spans="1:20" ht="12.75">
      <c r="A156" s="208"/>
      <c r="B156" s="34" t="s">
        <v>9</v>
      </c>
      <c r="C156" s="205" t="s">
        <v>217</v>
      </c>
      <c r="D156" s="206"/>
      <c r="E156" s="21"/>
      <c r="F156" s="21"/>
      <c r="G156" s="21"/>
      <c r="H156" s="21"/>
      <c r="I156" s="21"/>
      <c r="J156" s="21"/>
      <c r="K156" s="21"/>
      <c r="L156" s="21"/>
      <c r="M156" s="21"/>
      <c r="N156" s="21"/>
      <c r="O156" s="21"/>
      <c r="P156" s="21"/>
      <c r="Q156" s="21"/>
      <c r="R156" s="21"/>
      <c r="S156" s="21"/>
      <c r="T156" s="208"/>
    </row>
    <row r="157" spans="1:20" ht="12.75">
      <c r="A157" s="208"/>
      <c r="B157" s="34" t="s">
        <v>10</v>
      </c>
      <c r="C157" s="205" t="s">
        <v>215</v>
      </c>
      <c r="D157" s="206"/>
      <c r="E157" s="21"/>
      <c r="F157" s="21"/>
      <c r="G157" s="21"/>
      <c r="H157" s="21"/>
      <c r="I157" s="21"/>
      <c r="J157" s="21"/>
      <c r="K157" s="21"/>
      <c r="L157" s="21"/>
      <c r="M157" s="21"/>
      <c r="N157" s="21"/>
      <c r="O157" s="21"/>
      <c r="P157" s="21"/>
      <c r="Q157" s="21"/>
      <c r="R157" s="21"/>
      <c r="S157" s="21"/>
      <c r="T157" s="208"/>
    </row>
    <row r="158" spans="1:20" ht="12.75">
      <c r="A158" s="208"/>
      <c r="B158" s="34" t="s">
        <v>210</v>
      </c>
      <c r="C158" s="205" t="s">
        <v>216</v>
      </c>
      <c r="D158" s="206"/>
      <c r="E158" s="21"/>
      <c r="F158" s="21"/>
      <c r="G158" s="21"/>
      <c r="H158" s="21"/>
      <c r="I158" s="21"/>
      <c r="J158" s="21"/>
      <c r="K158" s="21"/>
      <c r="L158" s="21"/>
      <c r="M158" s="21"/>
      <c r="N158" s="21"/>
      <c r="O158" s="21"/>
      <c r="P158" s="21"/>
      <c r="Q158" s="21"/>
      <c r="R158" s="21"/>
      <c r="S158" s="21"/>
      <c r="T158" s="208"/>
    </row>
    <row r="159" spans="1:20" ht="12.75">
      <c r="A159" s="208"/>
      <c r="B159" s="34" t="s">
        <v>211</v>
      </c>
      <c r="C159" s="205" t="s">
        <v>214</v>
      </c>
      <c r="D159" s="206"/>
      <c r="E159" s="21"/>
      <c r="F159" s="21"/>
      <c r="G159" s="21"/>
      <c r="H159" s="21"/>
      <c r="I159" s="21"/>
      <c r="J159" s="21"/>
      <c r="K159" s="21"/>
      <c r="L159" s="21"/>
      <c r="M159" s="21"/>
      <c r="N159" s="21"/>
      <c r="O159" s="21"/>
      <c r="P159" s="21"/>
      <c r="Q159" s="21"/>
      <c r="R159" s="21"/>
      <c r="S159" s="21"/>
      <c r="T159" s="208"/>
    </row>
    <row r="160" spans="1:20" ht="13.5" thickBot="1">
      <c r="A160" s="208"/>
      <c r="B160" s="34" t="s">
        <v>212</v>
      </c>
      <c r="C160" s="205" t="s">
        <v>213</v>
      </c>
      <c r="D160" s="206"/>
      <c r="E160" s="21"/>
      <c r="F160" s="21"/>
      <c r="G160" s="21"/>
      <c r="H160" s="21"/>
      <c r="I160" s="21"/>
      <c r="J160" s="21"/>
      <c r="K160" s="21"/>
      <c r="L160" s="21"/>
      <c r="M160" s="21"/>
      <c r="N160" s="21"/>
      <c r="O160" s="21"/>
      <c r="P160" s="21"/>
      <c r="Q160" s="21"/>
      <c r="R160" s="21"/>
      <c r="S160" s="21"/>
      <c r="T160" s="208"/>
    </row>
    <row r="161" spans="1:20" ht="13.5" thickBot="1">
      <c r="A161" s="208"/>
      <c r="B161" s="34"/>
      <c r="C161" s="202" t="s">
        <v>285</v>
      </c>
      <c r="D161" s="202"/>
      <c r="E161" s="33" t="str">
        <f>IF(COUNTIF(E146:E160,"E")&gt;0,COUNTIF(E146:E160,"E")," ")</f>
        <v> </v>
      </c>
      <c r="F161" s="33" t="str">
        <f aca="true" t="shared" si="20" ref="F161:P161">IF(COUNTIF(F146:F160,"E")&gt;0,COUNTIF(F146:F160,"E")," ")</f>
        <v> </v>
      </c>
      <c r="G161" s="33" t="str">
        <f t="shared" si="20"/>
        <v> </v>
      </c>
      <c r="H161" s="33" t="str">
        <f t="shared" si="20"/>
        <v> </v>
      </c>
      <c r="I161" s="33" t="str">
        <f t="shared" si="20"/>
        <v> </v>
      </c>
      <c r="J161" s="33" t="str">
        <f t="shared" si="20"/>
        <v> </v>
      </c>
      <c r="K161" s="33" t="str">
        <f t="shared" si="20"/>
        <v> </v>
      </c>
      <c r="L161" s="33" t="str">
        <f t="shared" si="20"/>
        <v> </v>
      </c>
      <c r="M161" s="33" t="str">
        <f t="shared" si="20"/>
        <v> </v>
      </c>
      <c r="N161" s="33" t="str">
        <f t="shared" si="20"/>
        <v> </v>
      </c>
      <c r="O161" s="33" t="str">
        <f t="shared" si="20"/>
        <v> </v>
      </c>
      <c r="P161" s="33" t="str">
        <f t="shared" si="20"/>
        <v> </v>
      </c>
      <c r="Q161" s="33" t="str">
        <f>IF(COUNTIF(Q146:Q160,"E")&gt;0,COUNTIF(Q146:Q160,"E")," ")</f>
        <v> </v>
      </c>
      <c r="R161" s="33" t="str">
        <f>IF(COUNTIF(R146:R160,"E")&gt;0,COUNTIF(R146:R160,"E")," ")</f>
        <v> </v>
      </c>
      <c r="S161" s="33" t="str">
        <f>IF(COUNTIF(S146:S160,"E")&gt;0,COUNTIF(S146:S160,"E")," ")</f>
        <v> </v>
      </c>
      <c r="T161" s="208"/>
    </row>
    <row r="162" spans="1:20" ht="19.5" customHeight="1">
      <c r="A162" s="208"/>
      <c r="B162" s="207" t="s">
        <v>228</v>
      </c>
      <c r="C162" s="207"/>
      <c r="D162" s="207"/>
      <c r="E162" s="207"/>
      <c r="F162" s="207"/>
      <c r="G162" s="207"/>
      <c r="H162" s="207"/>
      <c r="I162" s="207"/>
      <c r="J162" s="207"/>
      <c r="K162" s="207"/>
      <c r="L162" s="207"/>
      <c r="M162" s="207"/>
      <c r="N162" s="207"/>
      <c r="O162" s="207"/>
      <c r="P162" s="207"/>
      <c r="Q162" s="207"/>
      <c r="R162" s="207"/>
      <c r="S162" s="207"/>
      <c r="T162" s="208"/>
    </row>
    <row r="163" spans="1:20" ht="12.75">
      <c r="A163" s="208"/>
      <c r="B163" s="34" t="s">
        <v>13</v>
      </c>
      <c r="C163" s="205" t="s">
        <v>246</v>
      </c>
      <c r="D163" s="206"/>
      <c r="E163" s="21"/>
      <c r="F163" s="21"/>
      <c r="G163" s="21"/>
      <c r="H163" s="21"/>
      <c r="I163" s="21"/>
      <c r="J163" s="21"/>
      <c r="K163" s="21"/>
      <c r="L163" s="21"/>
      <c r="M163" s="21"/>
      <c r="N163" s="21"/>
      <c r="O163" s="21"/>
      <c r="P163" s="21"/>
      <c r="Q163" s="21"/>
      <c r="R163" s="21"/>
      <c r="S163" s="21"/>
      <c r="T163" s="208"/>
    </row>
    <row r="164" spans="1:20" ht="12.75">
      <c r="A164" s="208"/>
      <c r="B164" s="34" t="s">
        <v>0</v>
      </c>
      <c r="C164" s="205" t="s">
        <v>245</v>
      </c>
      <c r="D164" s="206"/>
      <c r="E164" s="21"/>
      <c r="F164" s="21"/>
      <c r="G164" s="21"/>
      <c r="H164" s="21"/>
      <c r="I164" s="21"/>
      <c r="J164" s="21"/>
      <c r="K164" s="21"/>
      <c r="L164" s="21"/>
      <c r="M164" s="21"/>
      <c r="N164" s="21"/>
      <c r="O164" s="21"/>
      <c r="P164" s="21"/>
      <c r="Q164" s="21"/>
      <c r="R164" s="21"/>
      <c r="S164" s="21"/>
      <c r="T164" s="208"/>
    </row>
    <row r="165" spans="1:20" ht="13.5" thickBot="1">
      <c r="A165" s="208"/>
      <c r="B165" s="34" t="s">
        <v>1</v>
      </c>
      <c r="C165" s="205" t="s">
        <v>244</v>
      </c>
      <c r="D165" s="206"/>
      <c r="E165" s="21"/>
      <c r="F165" s="21"/>
      <c r="G165" s="21"/>
      <c r="H165" s="21"/>
      <c r="I165" s="21"/>
      <c r="J165" s="21"/>
      <c r="K165" s="21"/>
      <c r="L165" s="21"/>
      <c r="M165" s="21"/>
      <c r="N165" s="21"/>
      <c r="O165" s="21"/>
      <c r="P165" s="21"/>
      <c r="Q165" s="21"/>
      <c r="R165" s="21"/>
      <c r="S165" s="21"/>
      <c r="T165" s="208"/>
    </row>
    <row r="166" spans="1:20" ht="13.5" thickBot="1">
      <c r="A166" s="208"/>
      <c r="B166" s="34"/>
      <c r="C166" s="202" t="s">
        <v>284</v>
      </c>
      <c r="D166" s="202"/>
      <c r="E166" s="33" t="str">
        <f>IF(COUNTIF(E163:E165,"E")&gt;0,COUNTIF(E163:E165,"E")," ")</f>
        <v> </v>
      </c>
      <c r="F166" s="33" t="str">
        <f aca="true" t="shared" si="21" ref="F166:S166">IF(COUNTIF(F163:F165,"E")&gt;0,COUNTIF(F163:F165,"E")," ")</f>
        <v> </v>
      </c>
      <c r="G166" s="33" t="str">
        <f t="shared" si="21"/>
        <v> </v>
      </c>
      <c r="H166" s="33" t="str">
        <f t="shared" si="21"/>
        <v> </v>
      </c>
      <c r="I166" s="33" t="str">
        <f t="shared" si="21"/>
        <v> </v>
      </c>
      <c r="J166" s="33" t="str">
        <f t="shared" si="21"/>
        <v> </v>
      </c>
      <c r="K166" s="33" t="str">
        <f t="shared" si="21"/>
        <v> </v>
      </c>
      <c r="L166" s="33" t="str">
        <f t="shared" si="21"/>
        <v> </v>
      </c>
      <c r="M166" s="33" t="str">
        <f t="shared" si="21"/>
        <v> </v>
      </c>
      <c r="N166" s="33" t="str">
        <f t="shared" si="21"/>
        <v> </v>
      </c>
      <c r="O166" s="33" t="str">
        <f t="shared" si="21"/>
        <v> </v>
      </c>
      <c r="P166" s="33" t="str">
        <f t="shared" si="21"/>
        <v> </v>
      </c>
      <c r="Q166" s="33" t="str">
        <f t="shared" si="21"/>
        <v> </v>
      </c>
      <c r="R166" s="33" t="str">
        <f t="shared" si="21"/>
        <v> </v>
      </c>
      <c r="S166" s="33" t="str">
        <f t="shared" si="21"/>
        <v> </v>
      </c>
      <c r="T166" s="208"/>
    </row>
    <row r="167" spans="1:20" ht="20.25" customHeight="1">
      <c r="A167" s="208"/>
      <c r="B167" s="207" t="s">
        <v>229</v>
      </c>
      <c r="C167" s="207"/>
      <c r="D167" s="207"/>
      <c r="E167" s="207"/>
      <c r="F167" s="207"/>
      <c r="G167" s="207"/>
      <c r="H167" s="207"/>
      <c r="I167" s="207"/>
      <c r="J167" s="207"/>
      <c r="K167" s="207"/>
      <c r="L167" s="207"/>
      <c r="M167" s="207"/>
      <c r="N167" s="207"/>
      <c r="O167" s="207"/>
      <c r="P167" s="207"/>
      <c r="Q167" s="207"/>
      <c r="R167" s="207"/>
      <c r="S167" s="207"/>
      <c r="T167" s="208"/>
    </row>
    <row r="168" spans="1:20" ht="12.75">
      <c r="A168" s="208"/>
      <c r="B168" s="34" t="s">
        <v>13</v>
      </c>
      <c r="C168" s="205" t="s">
        <v>239</v>
      </c>
      <c r="D168" s="206"/>
      <c r="E168" s="21"/>
      <c r="F168" s="21"/>
      <c r="G168" s="21"/>
      <c r="H168" s="21"/>
      <c r="I168" s="21"/>
      <c r="J168" s="21"/>
      <c r="K168" s="21"/>
      <c r="L168" s="21"/>
      <c r="M168" s="21"/>
      <c r="N168" s="21"/>
      <c r="O168" s="21"/>
      <c r="P168" s="21"/>
      <c r="Q168" s="21"/>
      <c r="R168" s="21"/>
      <c r="S168" s="21"/>
      <c r="T168" s="208"/>
    </row>
    <row r="169" spans="1:20" ht="12.75">
      <c r="A169" s="208"/>
      <c r="B169" s="34" t="s">
        <v>0</v>
      </c>
      <c r="C169" s="205" t="s">
        <v>240</v>
      </c>
      <c r="D169" s="206"/>
      <c r="E169" s="21"/>
      <c r="F169" s="21"/>
      <c r="G169" s="21"/>
      <c r="H169" s="21"/>
      <c r="I169" s="21"/>
      <c r="J169" s="21"/>
      <c r="K169" s="21"/>
      <c r="L169" s="21"/>
      <c r="M169" s="21"/>
      <c r="N169" s="21"/>
      <c r="O169" s="21"/>
      <c r="P169" s="21"/>
      <c r="Q169" s="21"/>
      <c r="R169" s="21"/>
      <c r="S169" s="21"/>
      <c r="T169" s="208"/>
    </row>
    <row r="170" spans="1:20" ht="12.75">
      <c r="A170" s="208"/>
      <c r="B170" s="34" t="s">
        <v>1</v>
      </c>
      <c r="C170" s="205" t="s">
        <v>241</v>
      </c>
      <c r="D170" s="206"/>
      <c r="E170" s="21"/>
      <c r="F170" s="21"/>
      <c r="G170" s="21"/>
      <c r="H170" s="21"/>
      <c r="I170" s="21"/>
      <c r="J170" s="21"/>
      <c r="K170" s="21"/>
      <c r="L170" s="21"/>
      <c r="M170" s="21"/>
      <c r="N170" s="21"/>
      <c r="O170" s="21"/>
      <c r="P170" s="21"/>
      <c r="Q170" s="21"/>
      <c r="R170" s="21"/>
      <c r="S170" s="21"/>
      <c r="T170" s="208"/>
    </row>
    <row r="171" spans="1:20" ht="12.75">
      <c r="A171" s="208"/>
      <c r="B171" s="34" t="s">
        <v>2</v>
      </c>
      <c r="C171" s="205" t="s">
        <v>243</v>
      </c>
      <c r="D171" s="206"/>
      <c r="E171" s="21"/>
      <c r="F171" s="21"/>
      <c r="G171" s="21"/>
      <c r="H171" s="21"/>
      <c r="I171" s="21"/>
      <c r="J171" s="21"/>
      <c r="K171" s="21"/>
      <c r="L171" s="21"/>
      <c r="M171" s="21"/>
      <c r="N171" s="21"/>
      <c r="O171" s="21"/>
      <c r="P171" s="21"/>
      <c r="Q171" s="21"/>
      <c r="R171" s="21"/>
      <c r="S171" s="21"/>
      <c r="T171" s="208"/>
    </row>
    <row r="172" spans="1:20" ht="13.5" thickBot="1">
      <c r="A172" s="208"/>
      <c r="B172" s="34" t="s">
        <v>3</v>
      </c>
      <c r="C172" s="205" t="s">
        <v>242</v>
      </c>
      <c r="D172" s="206"/>
      <c r="E172" s="21"/>
      <c r="F172" s="21"/>
      <c r="G172" s="21"/>
      <c r="H172" s="21"/>
      <c r="I172" s="21"/>
      <c r="J172" s="21"/>
      <c r="K172" s="21"/>
      <c r="L172" s="21"/>
      <c r="M172" s="21"/>
      <c r="N172" s="21"/>
      <c r="O172" s="21"/>
      <c r="P172" s="21"/>
      <c r="Q172" s="21"/>
      <c r="R172" s="21"/>
      <c r="S172" s="21"/>
      <c r="T172" s="208"/>
    </row>
    <row r="173" spans="1:20" ht="13.5" thickBot="1">
      <c r="A173" s="208"/>
      <c r="B173" s="34"/>
      <c r="C173" s="202" t="s">
        <v>279</v>
      </c>
      <c r="D173" s="202"/>
      <c r="E173" s="33" t="str">
        <f>IF(COUNTIF(E168:E172,"E")&gt;0,COUNTIF(E168:E172,"E")," ")</f>
        <v> </v>
      </c>
      <c r="F173" s="33" t="str">
        <f aca="true" t="shared" si="22" ref="F173:S173">IF(COUNTIF(F168:F172,"E")&gt;0,COUNTIF(F168:F172,"E")," ")</f>
        <v> </v>
      </c>
      <c r="G173" s="33" t="str">
        <f t="shared" si="22"/>
        <v> </v>
      </c>
      <c r="H173" s="33" t="str">
        <f t="shared" si="22"/>
        <v> </v>
      </c>
      <c r="I173" s="33" t="str">
        <f t="shared" si="22"/>
        <v> </v>
      </c>
      <c r="J173" s="33" t="str">
        <f t="shared" si="22"/>
        <v> </v>
      </c>
      <c r="K173" s="33" t="str">
        <f t="shared" si="22"/>
        <v> </v>
      </c>
      <c r="L173" s="33" t="str">
        <f t="shared" si="22"/>
        <v> </v>
      </c>
      <c r="M173" s="33" t="str">
        <f t="shared" si="22"/>
        <v> </v>
      </c>
      <c r="N173" s="33" t="str">
        <f t="shared" si="22"/>
        <v> </v>
      </c>
      <c r="O173" s="33" t="str">
        <f t="shared" si="22"/>
        <v> </v>
      </c>
      <c r="P173" s="33" t="str">
        <f t="shared" si="22"/>
        <v> </v>
      </c>
      <c r="Q173" s="33" t="str">
        <f t="shared" si="22"/>
        <v> </v>
      </c>
      <c r="R173" s="33" t="str">
        <f t="shared" si="22"/>
        <v> </v>
      </c>
      <c r="S173" s="33" t="str">
        <f t="shared" si="22"/>
        <v> </v>
      </c>
      <c r="T173" s="208"/>
    </row>
    <row r="174" spans="1:20" ht="20.25" customHeight="1">
      <c r="A174" s="208"/>
      <c r="B174" s="207" t="s">
        <v>230</v>
      </c>
      <c r="C174" s="207"/>
      <c r="D174" s="207"/>
      <c r="E174" s="207"/>
      <c r="F174" s="207"/>
      <c r="G174" s="207"/>
      <c r="H174" s="207"/>
      <c r="I174" s="207"/>
      <c r="J174" s="207"/>
      <c r="K174" s="207"/>
      <c r="L174" s="207"/>
      <c r="M174" s="207"/>
      <c r="N174" s="207"/>
      <c r="O174" s="207"/>
      <c r="P174" s="207"/>
      <c r="Q174" s="207"/>
      <c r="R174" s="207"/>
      <c r="S174" s="207"/>
      <c r="T174" s="208"/>
    </row>
    <row r="175" spans="1:20" ht="12.75">
      <c r="A175" s="208"/>
      <c r="B175" s="34" t="s">
        <v>13</v>
      </c>
      <c r="C175" s="35" t="s">
        <v>232</v>
      </c>
      <c r="D175" s="35"/>
      <c r="E175" s="21"/>
      <c r="F175" s="21"/>
      <c r="G175" s="21"/>
      <c r="H175" s="21"/>
      <c r="I175" s="21"/>
      <c r="J175" s="21"/>
      <c r="K175" s="21"/>
      <c r="L175" s="21"/>
      <c r="M175" s="21"/>
      <c r="N175" s="21"/>
      <c r="O175" s="21"/>
      <c r="P175" s="21"/>
      <c r="Q175" s="21"/>
      <c r="R175" s="21"/>
      <c r="S175" s="21"/>
      <c r="T175" s="208"/>
    </row>
    <row r="176" spans="1:20" ht="12.75">
      <c r="A176" s="208"/>
      <c r="B176" s="34" t="s">
        <v>0</v>
      </c>
      <c r="C176" s="205" t="s">
        <v>233</v>
      </c>
      <c r="D176" s="206"/>
      <c r="E176" s="21"/>
      <c r="F176" s="21"/>
      <c r="G176" s="21"/>
      <c r="H176" s="21"/>
      <c r="I176" s="21"/>
      <c r="J176" s="21"/>
      <c r="K176" s="21"/>
      <c r="L176" s="21"/>
      <c r="M176" s="21"/>
      <c r="N176" s="21"/>
      <c r="O176" s="21"/>
      <c r="P176" s="21"/>
      <c r="Q176" s="21"/>
      <c r="R176" s="21"/>
      <c r="S176" s="21"/>
      <c r="T176" s="208"/>
    </row>
    <row r="177" spans="1:20" ht="12.75">
      <c r="A177" s="208"/>
      <c r="B177" s="34" t="s">
        <v>1</v>
      </c>
      <c r="C177" s="205" t="s">
        <v>234</v>
      </c>
      <c r="D177" s="206"/>
      <c r="E177" s="21"/>
      <c r="F177" s="21"/>
      <c r="G177" s="21"/>
      <c r="H177" s="21"/>
      <c r="I177" s="21"/>
      <c r="J177" s="21"/>
      <c r="K177" s="21"/>
      <c r="L177" s="21"/>
      <c r="M177" s="21"/>
      <c r="N177" s="21"/>
      <c r="O177" s="21"/>
      <c r="P177" s="21"/>
      <c r="Q177" s="21"/>
      <c r="R177" s="21"/>
      <c r="S177" s="21"/>
      <c r="T177" s="208"/>
    </row>
    <row r="178" spans="1:20" ht="12.75">
      <c r="A178" s="208"/>
      <c r="B178" s="34" t="s">
        <v>2</v>
      </c>
      <c r="C178" s="205" t="s">
        <v>235</v>
      </c>
      <c r="D178" s="206"/>
      <c r="E178" s="21"/>
      <c r="F178" s="21"/>
      <c r="G178" s="21"/>
      <c r="H178" s="21"/>
      <c r="I178" s="21"/>
      <c r="J178" s="21"/>
      <c r="K178" s="21"/>
      <c r="L178" s="21"/>
      <c r="M178" s="21"/>
      <c r="N178" s="21"/>
      <c r="O178" s="21"/>
      <c r="P178" s="21"/>
      <c r="Q178" s="21"/>
      <c r="R178" s="21"/>
      <c r="S178" s="21"/>
      <c r="T178" s="208"/>
    </row>
    <row r="179" spans="1:20" ht="12.75">
      <c r="A179" s="208"/>
      <c r="B179" s="34" t="s">
        <v>3</v>
      </c>
      <c r="C179" s="205" t="s">
        <v>236</v>
      </c>
      <c r="D179" s="206"/>
      <c r="E179" s="21"/>
      <c r="F179" s="21"/>
      <c r="G179" s="21"/>
      <c r="H179" s="21"/>
      <c r="I179" s="21"/>
      <c r="J179" s="21"/>
      <c r="K179" s="21"/>
      <c r="L179" s="21"/>
      <c r="M179" s="21"/>
      <c r="N179" s="21"/>
      <c r="O179" s="21"/>
      <c r="P179" s="21"/>
      <c r="Q179" s="21"/>
      <c r="R179" s="21"/>
      <c r="S179" s="21"/>
      <c r="T179" s="208"/>
    </row>
    <row r="180" spans="1:20" ht="12.75">
      <c r="A180" s="208"/>
      <c r="B180" s="34" t="s">
        <v>4</v>
      </c>
      <c r="C180" s="205" t="s">
        <v>237</v>
      </c>
      <c r="D180" s="206"/>
      <c r="E180" s="21"/>
      <c r="F180" s="21"/>
      <c r="G180" s="21"/>
      <c r="H180" s="21"/>
      <c r="I180" s="21"/>
      <c r="J180" s="21"/>
      <c r="K180" s="21"/>
      <c r="L180" s="21"/>
      <c r="M180" s="21"/>
      <c r="N180" s="21"/>
      <c r="O180" s="21"/>
      <c r="P180" s="21"/>
      <c r="Q180" s="21"/>
      <c r="R180" s="21"/>
      <c r="S180" s="21"/>
      <c r="T180" s="208"/>
    </row>
    <row r="181" spans="1:20" ht="12.75">
      <c r="A181" s="208"/>
      <c r="B181" s="34" t="s">
        <v>5</v>
      </c>
      <c r="C181" s="205" t="s">
        <v>238</v>
      </c>
      <c r="D181" s="206"/>
      <c r="E181" s="21"/>
      <c r="F181" s="21"/>
      <c r="G181" s="21"/>
      <c r="H181" s="21"/>
      <c r="I181" s="21"/>
      <c r="J181" s="21"/>
      <c r="K181" s="21"/>
      <c r="L181" s="21"/>
      <c r="M181" s="21"/>
      <c r="N181" s="21"/>
      <c r="O181" s="21"/>
      <c r="P181" s="21"/>
      <c r="Q181" s="21"/>
      <c r="R181" s="21"/>
      <c r="S181" s="21"/>
      <c r="T181" s="208"/>
    </row>
    <row r="182" spans="1:20" ht="13.5" thickBot="1">
      <c r="A182" s="208"/>
      <c r="B182" s="34" t="s">
        <v>6</v>
      </c>
      <c r="C182" s="205" t="s">
        <v>231</v>
      </c>
      <c r="D182" s="206"/>
      <c r="E182" s="21"/>
      <c r="F182" s="21"/>
      <c r="G182" s="21"/>
      <c r="H182" s="21"/>
      <c r="I182" s="21"/>
      <c r="J182" s="21"/>
      <c r="K182" s="21"/>
      <c r="L182" s="21"/>
      <c r="M182" s="21"/>
      <c r="N182" s="21"/>
      <c r="O182" s="21"/>
      <c r="P182" s="21"/>
      <c r="Q182" s="21"/>
      <c r="R182" s="21"/>
      <c r="S182" s="21"/>
      <c r="T182" s="208"/>
    </row>
    <row r="183" spans="1:20" ht="13.5" thickBot="1">
      <c r="A183" s="208"/>
      <c r="B183" s="34"/>
      <c r="C183" s="202" t="s">
        <v>283</v>
      </c>
      <c r="D183" s="202"/>
      <c r="E183" s="33" t="str">
        <f>IF(COUNTIF(E175:E182,"E")&gt;0,COUNTIF(E175:E182,"E")," ")</f>
        <v> </v>
      </c>
      <c r="F183" s="33" t="str">
        <f aca="true" t="shared" si="23" ref="F183:S183">IF(COUNTIF(F175:F182,"E")&gt;0,COUNTIF(F175:F182,"E")," ")</f>
        <v> </v>
      </c>
      <c r="G183" s="33" t="str">
        <f t="shared" si="23"/>
        <v> </v>
      </c>
      <c r="H183" s="33" t="str">
        <f t="shared" si="23"/>
        <v> </v>
      </c>
      <c r="I183" s="33" t="str">
        <f t="shared" si="23"/>
        <v> </v>
      </c>
      <c r="J183" s="33" t="str">
        <f t="shared" si="23"/>
        <v> </v>
      </c>
      <c r="K183" s="33" t="str">
        <f t="shared" si="23"/>
        <v> </v>
      </c>
      <c r="L183" s="33" t="str">
        <f t="shared" si="23"/>
        <v> </v>
      </c>
      <c r="M183" s="33" t="str">
        <f t="shared" si="23"/>
        <v> </v>
      </c>
      <c r="N183" s="33" t="str">
        <f t="shared" si="23"/>
        <v> </v>
      </c>
      <c r="O183" s="33" t="str">
        <f t="shared" si="23"/>
        <v> </v>
      </c>
      <c r="P183" s="33" t="str">
        <f t="shared" si="23"/>
        <v> </v>
      </c>
      <c r="Q183" s="33" t="str">
        <f t="shared" si="23"/>
        <v> </v>
      </c>
      <c r="R183" s="33" t="str">
        <f t="shared" si="23"/>
        <v> </v>
      </c>
      <c r="S183" s="33" t="str">
        <f t="shared" si="23"/>
        <v> </v>
      </c>
      <c r="T183" s="208"/>
    </row>
  </sheetData>
  <sheetProtection password="CA1D" sheet="1" objects="1" scenarios="1"/>
  <mergeCells count="194">
    <mergeCell ref="C163:D163"/>
    <mergeCell ref="C168:D168"/>
    <mergeCell ref="C172:D172"/>
    <mergeCell ref="C170:D170"/>
    <mergeCell ref="C169:D169"/>
    <mergeCell ref="C171:D171"/>
    <mergeCell ref="C166:D166"/>
    <mergeCell ref="B167:S167"/>
    <mergeCell ref="C130:D130"/>
    <mergeCell ref="C152:D152"/>
    <mergeCell ref="C150:D150"/>
    <mergeCell ref="C148:D148"/>
    <mergeCell ref="C149:D149"/>
    <mergeCell ref="C151:D151"/>
    <mergeCell ref="C131:D131"/>
    <mergeCell ref="C132:D132"/>
    <mergeCell ref="C133:D133"/>
    <mergeCell ref="C147:D147"/>
    <mergeCell ref="B107:S107"/>
    <mergeCell ref="C121:D121"/>
    <mergeCell ref="C126:D126"/>
    <mergeCell ref="C125:D125"/>
    <mergeCell ref="C124:D124"/>
    <mergeCell ref="C122:D122"/>
    <mergeCell ref="C123:D123"/>
    <mergeCell ref="C118:D118"/>
    <mergeCell ref="B114:S114"/>
    <mergeCell ref="C115:D115"/>
    <mergeCell ref="C66:D66"/>
    <mergeCell ref="C86:D86"/>
    <mergeCell ref="C90:D90"/>
    <mergeCell ref="C71:D71"/>
    <mergeCell ref="C78:D78"/>
    <mergeCell ref="C79:D79"/>
    <mergeCell ref="C80:D80"/>
    <mergeCell ref="C81:D81"/>
    <mergeCell ref="C82:D82"/>
    <mergeCell ref="C87:D87"/>
    <mergeCell ref="E1:E4"/>
    <mergeCell ref="F1:F4"/>
    <mergeCell ref="B4:D4"/>
    <mergeCell ref="A1:A183"/>
    <mergeCell ref="C12:D12"/>
    <mergeCell ref="C59:D59"/>
    <mergeCell ref="C62:D62"/>
    <mergeCell ref="C61:D61"/>
    <mergeCell ref="C60:D60"/>
    <mergeCell ref="C13:D13"/>
    <mergeCell ref="G1:G4"/>
    <mergeCell ref="H1:H4"/>
    <mergeCell ref="I1:I4"/>
    <mergeCell ref="J1:J4"/>
    <mergeCell ref="K1:K4"/>
    <mergeCell ref="L1:L4"/>
    <mergeCell ref="M1:M4"/>
    <mergeCell ref="N1:N4"/>
    <mergeCell ref="S1:S4"/>
    <mergeCell ref="O1:O4"/>
    <mergeCell ref="P1:P4"/>
    <mergeCell ref="Q1:Q4"/>
    <mergeCell ref="R1:R4"/>
    <mergeCell ref="C30:D30"/>
    <mergeCell ref="C28:D28"/>
    <mergeCell ref="C20:D20"/>
    <mergeCell ref="C23:D23"/>
    <mergeCell ref="C24:D24"/>
    <mergeCell ref="C25:D25"/>
    <mergeCell ref="B22:S22"/>
    <mergeCell ref="B29:S29"/>
    <mergeCell ref="C26:D26"/>
    <mergeCell ref="C27:D27"/>
    <mergeCell ref="C31:D31"/>
    <mergeCell ref="C32:D32"/>
    <mergeCell ref="C33:D33"/>
    <mergeCell ref="C34:D34"/>
    <mergeCell ref="C35:D35"/>
    <mergeCell ref="C38:D38"/>
    <mergeCell ref="C39:D39"/>
    <mergeCell ref="C40:D40"/>
    <mergeCell ref="C36:D36"/>
    <mergeCell ref="B37:S37"/>
    <mergeCell ref="C45:D45"/>
    <mergeCell ref="C49:D49"/>
    <mergeCell ref="C50:D50"/>
    <mergeCell ref="C46:D46"/>
    <mergeCell ref="C47:D47"/>
    <mergeCell ref="B48:S48"/>
    <mergeCell ref="C44:D44"/>
    <mergeCell ref="C42:D42"/>
    <mergeCell ref="C41:D41"/>
    <mergeCell ref="C43:D43"/>
    <mergeCell ref="C83:D83"/>
    <mergeCell ref="C88:D88"/>
    <mergeCell ref="C84:D84"/>
    <mergeCell ref="C91:D91"/>
    <mergeCell ref="C89:D89"/>
    <mergeCell ref="C99:D99"/>
    <mergeCell ref="C95:D95"/>
    <mergeCell ref="C96:D96"/>
    <mergeCell ref="C92:D92"/>
    <mergeCell ref="C97:D97"/>
    <mergeCell ref="C98:D98"/>
    <mergeCell ref="B93:S93"/>
    <mergeCell ref="C94:D94"/>
    <mergeCell ref="C112:D112"/>
    <mergeCell ref="B101:S101"/>
    <mergeCell ref="C158:D158"/>
    <mergeCell ref="C134:D134"/>
    <mergeCell ref="C135:D135"/>
    <mergeCell ref="C138:D138"/>
    <mergeCell ref="C139:D139"/>
    <mergeCell ref="C136:D136"/>
    <mergeCell ref="C153:D153"/>
    <mergeCell ref="C156:D156"/>
    <mergeCell ref="C182:D182"/>
    <mergeCell ref="C181:D181"/>
    <mergeCell ref="C180:D180"/>
    <mergeCell ref="C179:D179"/>
    <mergeCell ref="C176:D176"/>
    <mergeCell ref="C177:D177"/>
    <mergeCell ref="C178:D178"/>
    <mergeCell ref="C164:D164"/>
    <mergeCell ref="C165:D165"/>
    <mergeCell ref="C14:D14"/>
    <mergeCell ref="B6:D6"/>
    <mergeCell ref="B8:D8"/>
    <mergeCell ref="C21:D21"/>
    <mergeCell ref="B15:S15"/>
    <mergeCell ref="B9:S9"/>
    <mergeCell ref="C16:D16"/>
    <mergeCell ref="C17:D17"/>
    <mergeCell ref="C10:D10"/>
    <mergeCell ref="C11:D11"/>
    <mergeCell ref="C63:D63"/>
    <mergeCell ref="C68:D68"/>
    <mergeCell ref="C76:D76"/>
    <mergeCell ref="C67:D67"/>
    <mergeCell ref="C70:D70"/>
    <mergeCell ref="C75:D75"/>
    <mergeCell ref="C73:D73"/>
    <mergeCell ref="C74:D74"/>
    <mergeCell ref="C72:D72"/>
    <mergeCell ref="C65:D65"/>
    <mergeCell ref="C100:D100"/>
    <mergeCell ref="C106:D106"/>
    <mergeCell ref="C104:D104"/>
    <mergeCell ref="C105:D105"/>
    <mergeCell ref="C102:D102"/>
    <mergeCell ref="C103:D103"/>
    <mergeCell ref="C160:D160"/>
    <mergeCell ref="C154:D154"/>
    <mergeCell ref="C159:D159"/>
    <mergeCell ref="C155:D155"/>
    <mergeCell ref="C157:D157"/>
    <mergeCell ref="B128:S128"/>
    <mergeCell ref="B137:S137"/>
    <mergeCell ref="B145:S145"/>
    <mergeCell ref="C146:D146"/>
    <mergeCell ref="C140:D140"/>
    <mergeCell ref="C141:D141"/>
    <mergeCell ref="C142:D142"/>
    <mergeCell ref="C143:D143"/>
    <mergeCell ref="C144:D144"/>
    <mergeCell ref="C129:D129"/>
    <mergeCell ref="B162:S162"/>
    <mergeCell ref="C108:D108"/>
    <mergeCell ref="C111:D111"/>
    <mergeCell ref="C109:D109"/>
    <mergeCell ref="C110:D110"/>
    <mergeCell ref="C116:D116"/>
    <mergeCell ref="C117:D117"/>
    <mergeCell ref="C120:D120"/>
    <mergeCell ref="C113:D113"/>
    <mergeCell ref="C161:D161"/>
    <mergeCell ref="T1:T183"/>
    <mergeCell ref="B174:S174"/>
    <mergeCell ref="C173:D173"/>
    <mergeCell ref="C183:D183"/>
    <mergeCell ref="B64:S64"/>
    <mergeCell ref="B69:S69"/>
    <mergeCell ref="B77:S77"/>
    <mergeCell ref="B85:S85"/>
    <mergeCell ref="C51:D51"/>
    <mergeCell ref="C52:D52"/>
    <mergeCell ref="C127:D127"/>
    <mergeCell ref="B119:S119"/>
    <mergeCell ref="C18:D18"/>
    <mergeCell ref="C19:D19"/>
    <mergeCell ref="B53:S53"/>
    <mergeCell ref="B58:S58"/>
    <mergeCell ref="C57:D57"/>
    <mergeCell ref="C54:D54"/>
    <mergeCell ref="C55:D55"/>
    <mergeCell ref="C56:D56"/>
  </mergeCells>
  <printOptions/>
  <pageMargins left="0.5" right="0.5" top="1" bottom="1" header="0.5" footer="0.5"/>
  <pageSetup horizontalDpi="600" verticalDpi="600" orientation="portrait" r:id="rId1"/>
  <headerFooter alignWithMargins="0">
    <oddHeader>&amp;C&amp;"Arial,Bold"&amp;14WolfTrax&amp;12
Electives - &amp;D</oddHeader>
    <oddFooter>&amp;CPage &amp;P</oddFooter>
  </headerFooter>
  <rowBreaks count="3" manualBreakCount="3">
    <brk id="47" max="255" man="1"/>
    <brk id="84" max="255" man="1"/>
    <brk id="166" max="255" man="1"/>
  </rowBreaks>
</worksheet>
</file>

<file path=xl/worksheets/sheet6.xml><?xml version="1.0" encoding="utf-8"?>
<worksheet xmlns="http://schemas.openxmlformats.org/spreadsheetml/2006/main" xmlns:r="http://schemas.openxmlformats.org/officeDocument/2006/relationships">
  <dimension ref="A1:T23"/>
  <sheetViews>
    <sheetView showGridLines="0" workbookViewId="0" topLeftCell="A1">
      <pane ySplit="4" topLeftCell="BM5" activePane="bottomLeft" state="frozen"/>
      <selection pane="topLeft" activeCell="A1" sqref="A1"/>
      <selection pane="bottomLeft" activeCell="E6" sqref="E6"/>
    </sheetView>
  </sheetViews>
  <sheetFormatPr defaultColWidth="9.140625" defaultRowHeight="12.75"/>
  <cols>
    <col min="1" max="1" width="3.140625" style="34" customWidth="1"/>
    <col min="2" max="2" width="2.57421875" style="0" customWidth="1"/>
    <col min="3" max="3" width="13.57421875" style="0" customWidth="1"/>
    <col min="4" max="4" width="15.140625" style="0" customWidth="1"/>
    <col min="5" max="19" width="3.421875" style="0" customWidth="1"/>
    <col min="20" max="20" width="3.140625" style="0" customWidth="1"/>
  </cols>
  <sheetData>
    <row r="1" spans="1:20" ht="12.75" customHeight="1">
      <c r="A1" s="216" t="s">
        <v>436</v>
      </c>
      <c r="B1" s="12"/>
      <c r="C1" s="14" t="s">
        <v>266</v>
      </c>
      <c r="D1" s="15" t="str">
        <f>Instructions!F3</f>
        <v> </v>
      </c>
      <c r="E1" s="192" t="str">
        <f>'Scout 1'!$A1</f>
        <v>Scout 1</v>
      </c>
      <c r="F1" s="192" t="str">
        <f>'Scout 2'!$A1</f>
        <v>Scout 2</v>
      </c>
      <c r="G1" s="192" t="str">
        <f>'Scout 3'!$A1</f>
        <v>Scout 3</v>
      </c>
      <c r="H1" s="192" t="str">
        <f>'Scout 4'!$A1</f>
        <v>Scout 4</v>
      </c>
      <c r="I1" s="192" t="str">
        <f>'Scout 5'!$A1</f>
        <v>Scout 5</v>
      </c>
      <c r="J1" s="192" t="str">
        <f>'Scout 6'!$A1</f>
        <v>Scout 6</v>
      </c>
      <c r="K1" s="192" t="str">
        <f>'Scout 7'!$A1</f>
        <v>Scout 7</v>
      </c>
      <c r="L1" s="192" t="str">
        <f>'Scout 8'!$A1</f>
        <v>Scout 8</v>
      </c>
      <c r="M1" s="192" t="str">
        <f>'Scout 9'!$A1</f>
        <v>Scout 9</v>
      </c>
      <c r="N1" s="192" t="str">
        <f>'Scout 10'!$A1</f>
        <v>Scout 10</v>
      </c>
      <c r="O1" s="192" t="str">
        <f>'Scout 11'!$A1</f>
        <v>Scout 11</v>
      </c>
      <c r="P1" s="192" t="str">
        <f>'Scout 12'!$A1</f>
        <v>Scout 12</v>
      </c>
      <c r="Q1" s="192" t="str">
        <f>'Scout 13'!$A1</f>
        <v>Scout 13</v>
      </c>
      <c r="R1" s="192" t="str">
        <f>'Scout 14'!$A1</f>
        <v>Scout 14</v>
      </c>
      <c r="S1" s="192" t="str">
        <f>'Scout 15'!$A1</f>
        <v>Scout 15</v>
      </c>
      <c r="T1" s="216" t="s">
        <v>436</v>
      </c>
    </row>
    <row r="2" spans="1:20" ht="12.75" customHeight="1">
      <c r="A2" s="216"/>
      <c r="B2" s="8"/>
      <c r="C2" s="13" t="s">
        <v>267</v>
      </c>
      <c r="D2" s="16" t="str">
        <f>Instructions!F5</f>
        <v> </v>
      </c>
      <c r="E2" s="193"/>
      <c r="F2" s="193"/>
      <c r="G2" s="193"/>
      <c r="H2" s="193"/>
      <c r="I2" s="193"/>
      <c r="J2" s="193"/>
      <c r="K2" s="193"/>
      <c r="L2" s="193"/>
      <c r="M2" s="193"/>
      <c r="N2" s="193"/>
      <c r="O2" s="193"/>
      <c r="P2" s="193"/>
      <c r="Q2" s="193"/>
      <c r="R2" s="193"/>
      <c r="S2" s="193"/>
      <c r="T2" s="216"/>
    </row>
    <row r="3" spans="1:20" ht="12.75">
      <c r="A3" s="216"/>
      <c r="B3" s="195"/>
      <c r="C3" s="196"/>
      <c r="D3" s="197"/>
      <c r="E3" s="193"/>
      <c r="F3" s="193"/>
      <c r="G3" s="193"/>
      <c r="H3" s="193"/>
      <c r="I3" s="193"/>
      <c r="J3" s="193"/>
      <c r="K3" s="193"/>
      <c r="L3" s="193"/>
      <c r="M3" s="193"/>
      <c r="N3" s="193"/>
      <c r="O3" s="193"/>
      <c r="P3" s="193"/>
      <c r="Q3" s="193"/>
      <c r="R3" s="193"/>
      <c r="S3" s="193"/>
      <c r="T3" s="216"/>
    </row>
    <row r="4" spans="1:20" ht="12.75" customHeight="1">
      <c r="A4" s="216"/>
      <c r="B4" s="198" t="s">
        <v>277</v>
      </c>
      <c r="C4" s="199"/>
      <c r="D4" s="200"/>
      <c r="E4" s="194"/>
      <c r="F4" s="194"/>
      <c r="G4" s="194"/>
      <c r="H4" s="194"/>
      <c r="I4" s="194"/>
      <c r="J4" s="194"/>
      <c r="K4" s="194"/>
      <c r="L4" s="194"/>
      <c r="M4" s="194"/>
      <c r="N4" s="194"/>
      <c r="O4" s="194"/>
      <c r="P4" s="194"/>
      <c r="Q4" s="194"/>
      <c r="R4" s="194"/>
      <c r="S4" s="194"/>
      <c r="T4" s="216"/>
    </row>
    <row r="5" spans="1:20" ht="20.25" customHeight="1">
      <c r="A5" s="216"/>
      <c r="B5" s="17"/>
      <c r="C5" s="17"/>
      <c r="D5" s="19"/>
      <c r="E5" s="19"/>
      <c r="F5" s="19"/>
      <c r="G5" s="17"/>
      <c r="H5" s="17"/>
      <c r="I5" s="17"/>
      <c r="J5" s="17"/>
      <c r="K5" s="184"/>
      <c r="L5" s="185"/>
      <c r="M5" s="185"/>
      <c r="N5" s="185"/>
      <c r="O5" s="185"/>
      <c r="P5" s="185"/>
      <c r="Q5" s="185"/>
      <c r="R5" s="185"/>
      <c r="S5" s="185"/>
      <c r="T5" s="216"/>
    </row>
    <row r="6" spans="1:20" ht="12.75">
      <c r="A6" s="216"/>
      <c r="B6" s="3">
        <v>1</v>
      </c>
      <c r="C6" s="189" t="s">
        <v>357</v>
      </c>
      <c r="D6" s="189"/>
      <c r="E6" s="66"/>
      <c r="F6" s="66"/>
      <c r="G6" s="66"/>
      <c r="H6" s="66"/>
      <c r="I6" s="66"/>
      <c r="J6" s="66"/>
      <c r="K6" s="66"/>
      <c r="L6" s="66"/>
      <c r="M6" s="66"/>
      <c r="N6" s="66"/>
      <c r="O6" s="66"/>
      <c r="P6" s="66"/>
      <c r="Q6" s="66"/>
      <c r="R6" s="66"/>
      <c r="S6" s="66"/>
      <c r="T6" s="216"/>
    </row>
    <row r="7" spans="1:20" ht="12.75">
      <c r="A7" s="216"/>
      <c r="B7" s="3"/>
      <c r="C7" s="189" t="s">
        <v>358</v>
      </c>
      <c r="D7" s="189"/>
      <c r="E7" s="66"/>
      <c r="F7" s="66"/>
      <c r="G7" s="66"/>
      <c r="H7" s="66"/>
      <c r="I7" s="66"/>
      <c r="J7" s="66"/>
      <c r="K7" s="66"/>
      <c r="L7" s="66"/>
      <c r="M7" s="66"/>
      <c r="N7" s="66"/>
      <c r="O7" s="66"/>
      <c r="P7" s="66"/>
      <c r="Q7" s="66"/>
      <c r="R7" s="66"/>
      <c r="S7" s="66"/>
      <c r="T7" s="216"/>
    </row>
    <row r="8" spans="1:20" ht="12.75">
      <c r="A8" s="216"/>
      <c r="B8" s="3"/>
      <c r="C8" s="189" t="s">
        <v>359</v>
      </c>
      <c r="D8" s="189"/>
      <c r="E8" s="66"/>
      <c r="F8" s="66"/>
      <c r="G8" s="66"/>
      <c r="H8" s="66"/>
      <c r="I8" s="66"/>
      <c r="J8" s="66"/>
      <c r="K8" s="66"/>
      <c r="L8" s="66"/>
      <c r="M8" s="66"/>
      <c r="N8" s="66"/>
      <c r="O8" s="66"/>
      <c r="P8" s="66"/>
      <c r="Q8" s="66"/>
      <c r="R8" s="66"/>
      <c r="S8" s="66"/>
      <c r="T8" s="216"/>
    </row>
    <row r="9" spans="1:20" ht="12.75">
      <c r="A9" s="216"/>
      <c r="B9" s="3"/>
      <c r="C9" s="189" t="s">
        <v>360</v>
      </c>
      <c r="D9" s="189"/>
      <c r="E9" s="66"/>
      <c r="F9" s="66"/>
      <c r="G9" s="66"/>
      <c r="H9" s="66"/>
      <c r="I9" s="66"/>
      <c r="J9" s="66"/>
      <c r="K9" s="66"/>
      <c r="L9" s="66"/>
      <c r="M9" s="66"/>
      <c r="N9" s="66"/>
      <c r="O9" s="66"/>
      <c r="P9" s="66"/>
      <c r="Q9" s="66"/>
      <c r="R9" s="66"/>
      <c r="S9" s="66"/>
      <c r="T9" s="216"/>
    </row>
    <row r="10" spans="1:20" ht="12.75">
      <c r="A10" s="216"/>
      <c r="B10" s="85">
        <v>2</v>
      </c>
      <c r="C10" s="189" t="s">
        <v>362</v>
      </c>
      <c r="D10" s="189"/>
      <c r="E10" s="66"/>
      <c r="F10" s="66"/>
      <c r="G10" s="66"/>
      <c r="H10" s="66"/>
      <c r="I10" s="66"/>
      <c r="J10" s="66"/>
      <c r="K10" s="66"/>
      <c r="L10" s="66"/>
      <c r="M10" s="66"/>
      <c r="N10" s="66"/>
      <c r="O10" s="66"/>
      <c r="P10" s="66"/>
      <c r="Q10" s="66"/>
      <c r="R10" s="66"/>
      <c r="S10" s="66"/>
      <c r="T10" s="216"/>
    </row>
    <row r="11" spans="1:20" ht="12.75">
      <c r="A11" s="216"/>
      <c r="B11" s="3">
        <v>3</v>
      </c>
      <c r="C11" s="189" t="s">
        <v>361</v>
      </c>
      <c r="D11" s="189"/>
      <c r="E11" s="66"/>
      <c r="F11" s="66"/>
      <c r="G11" s="66"/>
      <c r="H11" s="66"/>
      <c r="I11" s="66"/>
      <c r="J11" s="66"/>
      <c r="K11" s="66"/>
      <c r="L11" s="66"/>
      <c r="M11" s="66"/>
      <c r="N11" s="66"/>
      <c r="O11" s="66"/>
      <c r="P11" s="66"/>
      <c r="Q11" s="66"/>
      <c r="R11" s="66"/>
      <c r="S11" s="66"/>
      <c r="T11" s="216"/>
    </row>
    <row r="12" spans="1:20" ht="12.75">
      <c r="A12" s="216"/>
      <c r="B12" s="3">
        <v>4</v>
      </c>
      <c r="C12" s="189" t="s">
        <v>363</v>
      </c>
      <c r="D12" s="189"/>
      <c r="E12" s="66"/>
      <c r="F12" s="66"/>
      <c r="G12" s="66"/>
      <c r="H12" s="66"/>
      <c r="I12" s="66"/>
      <c r="J12" s="66"/>
      <c r="K12" s="66"/>
      <c r="L12" s="66"/>
      <c r="M12" s="66"/>
      <c r="N12" s="66"/>
      <c r="O12" s="66"/>
      <c r="P12" s="66"/>
      <c r="Q12" s="66"/>
      <c r="R12" s="66"/>
      <c r="S12" s="66"/>
      <c r="T12" s="216"/>
    </row>
    <row r="13" spans="1:20" ht="12.75">
      <c r="A13" s="216"/>
      <c r="B13" s="3">
        <v>5</v>
      </c>
      <c r="C13" s="189" t="s">
        <v>364</v>
      </c>
      <c r="D13" s="189"/>
      <c r="E13" s="66"/>
      <c r="F13" s="66"/>
      <c r="G13" s="66"/>
      <c r="H13" s="66"/>
      <c r="I13" s="66"/>
      <c r="J13" s="66"/>
      <c r="K13" s="66"/>
      <c r="L13" s="66"/>
      <c r="M13" s="66"/>
      <c r="N13" s="66"/>
      <c r="O13" s="66"/>
      <c r="P13" s="66"/>
      <c r="Q13" s="66"/>
      <c r="R13" s="66"/>
      <c r="S13" s="66"/>
      <c r="T13" s="216"/>
    </row>
    <row r="14" spans="1:20" ht="12.75">
      <c r="A14" s="216"/>
      <c r="B14" s="3">
        <v>6</v>
      </c>
      <c r="C14" s="214" t="s">
        <v>365</v>
      </c>
      <c r="D14" s="215"/>
      <c r="E14" s="66"/>
      <c r="F14" s="66"/>
      <c r="G14" s="66"/>
      <c r="H14" s="66"/>
      <c r="I14" s="66"/>
      <c r="J14" s="66"/>
      <c r="K14" s="66"/>
      <c r="L14" s="66"/>
      <c r="M14" s="66"/>
      <c r="N14" s="66"/>
      <c r="O14" s="66"/>
      <c r="P14" s="66"/>
      <c r="Q14" s="66"/>
      <c r="R14" s="66"/>
      <c r="S14" s="66"/>
      <c r="T14" s="216"/>
    </row>
    <row r="15" spans="1:20" ht="12.75">
      <c r="A15" s="216"/>
      <c r="B15" s="3">
        <v>7</v>
      </c>
      <c r="C15" s="214" t="s">
        <v>366</v>
      </c>
      <c r="D15" s="215"/>
      <c r="E15" s="66"/>
      <c r="F15" s="66"/>
      <c r="G15" s="66"/>
      <c r="H15" s="66"/>
      <c r="I15" s="66"/>
      <c r="J15" s="66"/>
      <c r="K15" s="66"/>
      <c r="L15" s="66"/>
      <c r="M15" s="66"/>
      <c r="N15" s="66"/>
      <c r="O15" s="66"/>
      <c r="P15" s="66"/>
      <c r="Q15" s="66"/>
      <c r="R15" s="66"/>
      <c r="S15" s="66"/>
      <c r="T15" s="216"/>
    </row>
    <row r="16" spans="1:20" ht="13.5" thickBot="1">
      <c r="A16" s="216"/>
      <c r="B16" s="3">
        <v>8</v>
      </c>
      <c r="C16" s="189" t="s">
        <v>367</v>
      </c>
      <c r="D16" s="189"/>
      <c r="E16" s="67"/>
      <c r="F16" s="67"/>
      <c r="G16" s="67"/>
      <c r="H16" s="67"/>
      <c r="I16" s="67"/>
      <c r="J16" s="67"/>
      <c r="K16" s="67"/>
      <c r="L16" s="67"/>
      <c r="M16" s="67"/>
      <c r="N16" s="67"/>
      <c r="O16" s="67"/>
      <c r="P16" s="67"/>
      <c r="Q16" s="67"/>
      <c r="R16" s="67"/>
      <c r="S16" s="67"/>
      <c r="T16" s="216"/>
    </row>
    <row r="17" spans="1:20" ht="13.5" thickBot="1">
      <c r="A17" s="216"/>
      <c r="C17" s="187" t="s">
        <v>276</v>
      </c>
      <c r="D17" s="187"/>
      <c r="E17" s="68" t="str">
        <f>IF(COUNTIF(E6:E16,"A")&gt;10,"C",IF(COUNTIF(E6:E16,"A")&gt;0,"P"," "))</f>
        <v> </v>
      </c>
      <c r="F17" s="68" t="str">
        <f aca="true" t="shared" si="0" ref="F17:S17">IF(COUNTIF(F6:F16,"A")&gt;10,"C",IF(COUNTIF(F6:F16,"A")&gt;0,"P"," "))</f>
        <v> </v>
      </c>
      <c r="G17" s="68" t="str">
        <f t="shared" si="0"/>
        <v> </v>
      </c>
      <c r="H17" s="68" t="str">
        <f t="shared" si="0"/>
        <v> </v>
      </c>
      <c r="I17" s="68" t="str">
        <f t="shared" si="0"/>
        <v> </v>
      </c>
      <c r="J17" s="68" t="str">
        <f t="shared" si="0"/>
        <v> </v>
      </c>
      <c r="K17" s="68" t="str">
        <f t="shared" si="0"/>
        <v> </v>
      </c>
      <c r="L17" s="68" t="str">
        <f t="shared" si="0"/>
        <v> </v>
      </c>
      <c r="M17" s="68" t="str">
        <f t="shared" si="0"/>
        <v> </v>
      </c>
      <c r="N17" s="68" t="str">
        <f t="shared" si="0"/>
        <v> </v>
      </c>
      <c r="O17" s="68" t="str">
        <f t="shared" si="0"/>
        <v> </v>
      </c>
      <c r="P17" s="68" t="str">
        <f t="shared" si="0"/>
        <v> </v>
      </c>
      <c r="Q17" s="68" t="str">
        <f t="shared" si="0"/>
        <v> </v>
      </c>
      <c r="R17" s="68" t="str">
        <f t="shared" si="0"/>
        <v> </v>
      </c>
      <c r="S17" s="68" t="str">
        <f t="shared" si="0"/>
        <v> </v>
      </c>
      <c r="T17" s="216"/>
    </row>
    <row r="18" spans="1:20" ht="12.75">
      <c r="A18" s="28"/>
      <c r="B18" s="4"/>
      <c r="C18" s="4"/>
      <c r="D18" s="4"/>
      <c r="E18" s="4"/>
      <c r="F18" s="4"/>
      <c r="G18" s="4"/>
      <c r="H18" s="4"/>
      <c r="I18" s="4"/>
      <c r="J18" s="4"/>
      <c r="K18" s="4"/>
      <c r="L18" s="4"/>
      <c r="M18" s="4"/>
      <c r="N18" s="4"/>
      <c r="O18" s="4"/>
      <c r="P18" s="4"/>
      <c r="Q18" s="4"/>
      <c r="R18" s="4"/>
      <c r="S18" s="4"/>
      <c r="T18" s="86"/>
    </row>
    <row r="19" spans="1:19" ht="12.75">
      <c r="A19" s="28"/>
      <c r="B19" s="4"/>
      <c r="C19" s="4"/>
      <c r="D19" s="4"/>
      <c r="E19" s="4"/>
      <c r="F19" s="4"/>
      <c r="G19" s="4"/>
      <c r="H19" s="4"/>
      <c r="I19" s="4"/>
      <c r="J19" s="4"/>
      <c r="K19" s="4"/>
      <c r="L19" s="4"/>
      <c r="M19" s="4"/>
      <c r="N19" s="4"/>
      <c r="O19" s="4"/>
      <c r="P19" s="4"/>
      <c r="Q19" s="4"/>
      <c r="R19" s="4"/>
      <c r="S19" s="4"/>
    </row>
    <row r="20" spans="1:19" ht="12.75">
      <c r="A20" s="28"/>
      <c r="B20" s="4"/>
      <c r="C20" s="4"/>
      <c r="D20" s="4"/>
      <c r="E20" s="4"/>
      <c r="F20" s="4"/>
      <c r="G20" s="4"/>
      <c r="H20" s="4"/>
      <c r="I20" s="4"/>
      <c r="J20" s="4"/>
      <c r="K20" s="4"/>
      <c r="L20" s="4"/>
      <c r="M20" s="4"/>
      <c r="N20" s="4"/>
      <c r="O20" s="4"/>
      <c r="P20" s="4"/>
      <c r="Q20" s="4"/>
      <c r="R20" s="4"/>
      <c r="S20" s="4"/>
    </row>
    <row r="21" spans="1:19" ht="12.75">
      <c r="A21" s="28"/>
      <c r="B21" s="4"/>
      <c r="C21" s="4"/>
      <c r="D21" s="4"/>
      <c r="E21" s="4"/>
      <c r="F21" s="4"/>
      <c r="G21" s="4"/>
      <c r="H21" s="4"/>
      <c r="I21" s="4"/>
      <c r="J21" s="4"/>
      <c r="K21" s="4"/>
      <c r="L21" s="4"/>
      <c r="M21" s="4"/>
      <c r="N21" s="4"/>
      <c r="O21" s="4"/>
      <c r="P21" s="4"/>
      <c r="Q21" s="4"/>
      <c r="R21" s="4"/>
      <c r="S21" s="4"/>
    </row>
    <row r="22" spans="1:19" ht="12.75">
      <c r="A22" s="28"/>
      <c r="B22" s="4"/>
      <c r="C22" s="4"/>
      <c r="D22" s="4"/>
      <c r="E22" s="4"/>
      <c r="F22" s="4"/>
      <c r="G22" s="4"/>
      <c r="H22" s="4"/>
      <c r="I22" s="4"/>
      <c r="J22" s="4"/>
      <c r="K22" s="4"/>
      <c r="L22" s="4"/>
      <c r="M22" s="4"/>
      <c r="N22" s="4"/>
      <c r="O22" s="4"/>
      <c r="P22" s="4"/>
      <c r="Q22" s="4"/>
      <c r="R22" s="4"/>
      <c r="S22" s="4"/>
    </row>
    <row r="23" spans="1:19" ht="12.75">
      <c r="A23" s="28"/>
      <c r="B23" s="4"/>
      <c r="C23" s="4"/>
      <c r="D23" s="4"/>
      <c r="E23" s="4"/>
      <c r="F23" s="4"/>
      <c r="G23" s="4"/>
      <c r="H23" s="4"/>
      <c r="I23" s="4"/>
      <c r="J23" s="4"/>
      <c r="K23" s="4"/>
      <c r="L23" s="4"/>
      <c r="M23" s="4"/>
      <c r="N23" s="4"/>
      <c r="O23" s="4"/>
      <c r="P23" s="4"/>
      <c r="Q23" s="4"/>
      <c r="R23" s="4"/>
      <c r="S23" s="4"/>
    </row>
  </sheetData>
  <sheetProtection password="CA1D" sheet="1" objects="1" scenarios="1"/>
  <mergeCells count="32">
    <mergeCell ref="T1:T17"/>
    <mergeCell ref="A1:A17"/>
    <mergeCell ref="C16:D16"/>
    <mergeCell ref="C17:D17"/>
    <mergeCell ref="C13:D13"/>
    <mergeCell ref="K5:S5"/>
    <mergeCell ref="L1:L4"/>
    <mergeCell ref="G1:G4"/>
    <mergeCell ref="I1:I4"/>
    <mergeCell ref="C6:D6"/>
    <mergeCell ref="S1:S4"/>
    <mergeCell ref="Q1:Q4"/>
    <mergeCell ref="N1:N4"/>
    <mergeCell ref="E1:E4"/>
    <mergeCell ref="F1:F4"/>
    <mergeCell ref="K1:K4"/>
    <mergeCell ref="J1:J4"/>
    <mergeCell ref="H1:H4"/>
    <mergeCell ref="C8:D8"/>
    <mergeCell ref="P1:P4"/>
    <mergeCell ref="M1:M4"/>
    <mergeCell ref="O1:O4"/>
    <mergeCell ref="C12:D12"/>
    <mergeCell ref="R1:R4"/>
    <mergeCell ref="C14:D14"/>
    <mergeCell ref="C15:D15"/>
    <mergeCell ref="C7:D7"/>
    <mergeCell ref="C10:D10"/>
    <mergeCell ref="C11:D11"/>
    <mergeCell ref="C9:D9"/>
    <mergeCell ref="B3:D3"/>
    <mergeCell ref="B4:D4"/>
  </mergeCells>
  <printOptions/>
  <pageMargins left="0.75" right="0.7" top="1" bottom="1" header="0.5" footer="0.5"/>
  <pageSetup horizontalDpi="600" verticalDpi="600" orientation="portrait" r:id="rId1"/>
  <headerFooter alignWithMargins="0">
    <oddHeader>&amp;C&amp;"Arial,Bold"&amp;14WolfTrax&amp;12
Bobcat - &amp;D</oddHeader>
    <oddFooter>&amp;CPage &amp;P</oddFooter>
  </headerFooter>
</worksheet>
</file>

<file path=xl/worksheets/sheet7.xml><?xml version="1.0" encoding="utf-8"?>
<worksheet xmlns="http://schemas.openxmlformats.org/spreadsheetml/2006/main" xmlns:r="http://schemas.openxmlformats.org/officeDocument/2006/relationships">
  <dimension ref="A1:T79"/>
  <sheetViews>
    <sheetView showGridLines="0" workbookViewId="0" topLeftCell="A1">
      <pane ySplit="4" topLeftCell="BM5" activePane="bottomLeft" state="frozen"/>
      <selection pane="topLeft" activeCell="A1" sqref="A1"/>
      <selection pane="bottomLeft" activeCell="E11" sqref="E11"/>
    </sheetView>
  </sheetViews>
  <sheetFormatPr defaultColWidth="9.140625" defaultRowHeight="12.75"/>
  <cols>
    <col min="1" max="1" width="3.140625" style="0" customWidth="1"/>
    <col min="2" max="2" width="3.00390625" style="0" customWidth="1"/>
    <col min="3" max="3" width="13.57421875" style="0" customWidth="1"/>
    <col min="4" max="4" width="14.28125" style="0" customWidth="1"/>
    <col min="5" max="19" width="3.421875" style="0" customWidth="1"/>
    <col min="20" max="20" width="3.140625" style="0" customWidth="1"/>
  </cols>
  <sheetData>
    <row r="1" spans="1:20" ht="12.75" customHeight="1">
      <c r="A1" s="182" t="s">
        <v>383</v>
      </c>
      <c r="B1" s="93"/>
      <c r="C1" s="14" t="s">
        <v>266</v>
      </c>
      <c r="D1" s="15" t="str">
        <f>Instructions!F3</f>
        <v> </v>
      </c>
      <c r="E1" s="192" t="str">
        <f>'Scout 1'!$A1</f>
        <v>Scout 1</v>
      </c>
      <c r="F1" s="192" t="str">
        <f>'Scout 2'!$A1</f>
        <v>Scout 2</v>
      </c>
      <c r="G1" s="192" t="str">
        <f>'Scout 3'!$A1</f>
        <v>Scout 3</v>
      </c>
      <c r="H1" s="192" t="str">
        <f>'Scout 4'!$A1</f>
        <v>Scout 4</v>
      </c>
      <c r="I1" s="192" t="str">
        <f>'Scout 5'!$A1</f>
        <v>Scout 5</v>
      </c>
      <c r="J1" s="192" t="str">
        <f>'Scout 6'!$A1</f>
        <v>Scout 6</v>
      </c>
      <c r="K1" s="192" t="str">
        <f>'Scout 7'!$A1</f>
        <v>Scout 7</v>
      </c>
      <c r="L1" s="192" t="str">
        <f>'Scout 8'!$A1</f>
        <v>Scout 8</v>
      </c>
      <c r="M1" s="192" t="str">
        <f>'Scout 9'!$A1</f>
        <v>Scout 9</v>
      </c>
      <c r="N1" s="192" t="str">
        <f>'Scout 10'!$A1</f>
        <v>Scout 10</v>
      </c>
      <c r="O1" s="192" t="str">
        <f>'Scout 11'!$A1</f>
        <v>Scout 11</v>
      </c>
      <c r="P1" s="192" t="str">
        <f>'Scout 12'!$A1</f>
        <v>Scout 12</v>
      </c>
      <c r="Q1" s="192" t="str">
        <f>'Scout 13'!$A1</f>
        <v>Scout 13</v>
      </c>
      <c r="R1" s="192" t="str">
        <f>'Scout 14'!$A1</f>
        <v>Scout 14</v>
      </c>
      <c r="S1" s="192" t="str">
        <f>'Scout 15'!$A1</f>
        <v>Scout 15</v>
      </c>
      <c r="T1" s="182" t="s">
        <v>383</v>
      </c>
    </row>
    <row r="2" spans="1:20" ht="12.75" customHeight="1">
      <c r="A2" s="182"/>
      <c r="B2" s="4"/>
      <c r="C2" s="13" t="s">
        <v>267</v>
      </c>
      <c r="D2" s="16" t="str">
        <f>Instructions!F5</f>
        <v> </v>
      </c>
      <c r="E2" s="193"/>
      <c r="F2" s="193"/>
      <c r="G2" s="193"/>
      <c r="H2" s="193"/>
      <c r="I2" s="193"/>
      <c r="J2" s="193"/>
      <c r="K2" s="193"/>
      <c r="L2" s="193"/>
      <c r="M2" s="193"/>
      <c r="N2" s="193"/>
      <c r="O2" s="193"/>
      <c r="P2" s="193"/>
      <c r="Q2" s="193"/>
      <c r="R2" s="193"/>
      <c r="S2" s="193"/>
      <c r="T2" s="182"/>
    </row>
    <row r="3" spans="1:20" ht="12.75">
      <c r="A3" s="182"/>
      <c r="B3" s="196" t="s">
        <v>277</v>
      </c>
      <c r="C3" s="196"/>
      <c r="D3" s="197"/>
      <c r="E3" s="193"/>
      <c r="F3" s="193"/>
      <c r="G3" s="193"/>
      <c r="H3" s="193"/>
      <c r="I3" s="193"/>
      <c r="J3" s="193"/>
      <c r="K3" s="193"/>
      <c r="L3" s="193"/>
      <c r="M3" s="193"/>
      <c r="N3" s="193"/>
      <c r="O3" s="193"/>
      <c r="P3" s="193"/>
      <c r="Q3" s="193"/>
      <c r="R3" s="193"/>
      <c r="S3" s="193"/>
      <c r="T3" s="182"/>
    </row>
    <row r="4" spans="1:20" ht="12.75" customHeight="1">
      <c r="A4" s="182"/>
      <c r="B4" s="199"/>
      <c r="C4" s="199"/>
      <c r="D4" s="200"/>
      <c r="E4" s="194"/>
      <c r="F4" s="194"/>
      <c r="G4" s="194"/>
      <c r="H4" s="194"/>
      <c r="I4" s="194"/>
      <c r="J4" s="194"/>
      <c r="K4" s="194"/>
      <c r="L4" s="194"/>
      <c r="M4" s="194"/>
      <c r="N4" s="194"/>
      <c r="O4" s="194"/>
      <c r="P4" s="194"/>
      <c r="Q4" s="194"/>
      <c r="R4" s="194"/>
      <c r="S4" s="194"/>
      <c r="T4" s="182"/>
    </row>
    <row r="5" spans="1:20" ht="20.25" customHeight="1">
      <c r="A5" s="182"/>
      <c r="B5" s="17" t="s">
        <v>429</v>
      </c>
      <c r="C5" s="94"/>
      <c r="D5" s="94"/>
      <c r="E5" s="95"/>
      <c r="F5" s="95"/>
      <c r="G5" s="17"/>
      <c r="H5" s="17"/>
      <c r="I5" s="17"/>
      <c r="J5" s="17"/>
      <c r="K5" s="96"/>
      <c r="L5" s="97"/>
      <c r="M5" s="97"/>
      <c r="N5" s="97"/>
      <c r="O5" s="97"/>
      <c r="P5" s="97"/>
      <c r="Q5" s="97"/>
      <c r="R5" s="97"/>
      <c r="S5" s="97"/>
      <c r="T5" s="182"/>
    </row>
    <row r="6" spans="1:20" ht="12.75" customHeight="1">
      <c r="A6" s="182"/>
      <c r="B6" s="98"/>
      <c r="C6" s="99" t="s">
        <v>384</v>
      </c>
      <c r="D6" s="219" t="s">
        <v>385</v>
      </c>
      <c r="E6" s="219"/>
      <c r="F6" s="219"/>
      <c r="G6" s="219"/>
      <c r="H6" s="219"/>
      <c r="I6" s="219"/>
      <c r="J6" s="219"/>
      <c r="K6" s="219"/>
      <c r="L6" s="219"/>
      <c r="M6" s="219"/>
      <c r="N6" s="219"/>
      <c r="O6" s="100"/>
      <c r="P6" s="100"/>
      <c r="Q6" s="100"/>
      <c r="R6" s="100"/>
      <c r="S6" s="100"/>
      <c r="T6" s="182"/>
    </row>
    <row r="7" spans="1:20" ht="12.75" customHeight="1">
      <c r="A7" s="182"/>
      <c r="B7" s="3">
        <v>1</v>
      </c>
      <c r="C7" s="189" t="s">
        <v>386</v>
      </c>
      <c r="D7" s="189"/>
      <c r="E7" s="101" t="str">
        <f>IF(Achievements!E64="C","A"," ")</f>
        <v> </v>
      </c>
      <c r="F7" s="101" t="str">
        <f>IF(Achievements!F64="C","A"," ")</f>
        <v> </v>
      </c>
      <c r="G7" s="101" t="str">
        <f>IF(Achievements!G64="C","A"," ")</f>
        <v> </v>
      </c>
      <c r="H7" s="101" t="str">
        <f>IF(Achievements!H64="C","A"," ")</f>
        <v> </v>
      </c>
      <c r="I7" s="101" t="str">
        <f>IF(Achievements!I64="C","A"," ")</f>
        <v> </v>
      </c>
      <c r="J7" s="101" t="str">
        <f>IF(Achievements!J64="C","A"," ")</f>
        <v> </v>
      </c>
      <c r="K7" s="101" t="str">
        <f>IF(Achievements!K64="C","A"," ")</f>
        <v> </v>
      </c>
      <c r="L7" s="101" t="str">
        <f>IF(Achievements!L64="C","A"," ")</f>
        <v> </v>
      </c>
      <c r="M7" s="101" t="str">
        <f>IF(Achievements!M64="C","A"," ")</f>
        <v> </v>
      </c>
      <c r="N7" s="101" t="str">
        <f>IF(Achievements!N64="C","A"," ")</f>
        <v> </v>
      </c>
      <c r="O7" s="101" t="str">
        <f>IF(Achievements!O64="C","A"," ")</f>
        <v> </v>
      </c>
      <c r="P7" s="101" t="str">
        <f>IF(Achievements!P64="C","A"," ")</f>
        <v> </v>
      </c>
      <c r="Q7" s="101" t="str">
        <f>IF(Achievements!Q64="C","A"," ")</f>
        <v> </v>
      </c>
      <c r="R7" s="101" t="str">
        <f>IF(Achievements!R64="C","A"," ")</f>
        <v> </v>
      </c>
      <c r="S7" s="101" t="str">
        <f>IF(Achievements!S64="C","A"," ")</f>
        <v> </v>
      </c>
      <c r="T7" s="182"/>
    </row>
    <row r="8" spans="1:20" ht="12.75">
      <c r="A8" s="182"/>
      <c r="B8" s="3">
        <v>2</v>
      </c>
      <c r="C8" s="189" t="s">
        <v>427</v>
      </c>
      <c r="D8" s="189"/>
      <c r="E8" s="101" t="str">
        <f>IF(COUNTIF(Electives!E94:E99,"E")=6,"A"," ")</f>
        <v> </v>
      </c>
      <c r="F8" s="101" t="str">
        <f>IF(COUNTIF(Electives!F94:F99,"E")=6,"A"," ")</f>
        <v> </v>
      </c>
      <c r="G8" s="101" t="str">
        <f>IF(COUNTIF(Electives!G94:G99,"E")=6,"A"," ")</f>
        <v> </v>
      </c>
      <c r="H8" s="101" t="str">
        <f>IF(COUNTIF(Electives!H94:H99,"E")=6,"A"," ")</f>
        <v> </v>
      </c>
      <c r="I8" s="101" t="str">
        <f>IF(COUNTIF(Electives!I94:I99,"E")=6,"A"," ")</f>
        <v> </v>
      </c>
      <c r="J8" s="101" t="str">
        <f>IF(COUNTIF(Electives!J94:J99,"E")=6,"A"," ")</f>
        <v> </v>
      </c>
      <c r="K8" s="101" t="str">
        <f>IF(COUNTIF(Electives!K94:K99,"E")=6,"A"," ")</f>
        <v> </v>
      </c>
      <c r="L8" s="101" t="str">
        <f>IF(COUNTIF(Electives!L94:L99,"E")=6,"A"," ")</f>
        <v> </v>
      </c>
      <c r="M8" s="101" t="str">
        <f>IF(COUNTIF(Electives!M94:M99,"E")=6,"A"," ")</f>
        <v> </v>
      </c>
      <c r="N8" s="101" t="str">
        <f>IF(COUNTIF(Electives!N94:N99,"E")=6,"A"," ")</f>
        <v> </v>
      </c>
      <c r="O8" s="101" t="str">
        <f>IF(COUNTIF(Electives!O94:O99,"E")=6,"A"," ")</f>
        <v> </v>
      </c>
      <c r="P8" s="101" t="str">
        <f>IF(COUNTIF(Electives!P94:P99,"E")=6,"A"," ")</f>
        <v> </v>
      </c>
      <c r="Q8" s="101" t="str">
        <f>IF(COUNTIF(Electives!Q94:Q99,"E")=6,"A"," ")</f>
        <v> </v>
      </c>
      <c r="R8" s="101" t="str">
        <f>IF(COUNTIF(Electives!R94:R99,"E")=6,"A"," ")</f>
        <v> </v>
      </c>
      <c r="S8" s="101" t="str">
        <f>IF(COUNTIF(Electives!S94:S99,"E")=6,"A"," ")</f>
        <v> </v>
      </c>
      <c r="T8" s="182"/>
    </row>
    <row r="9" spans="1:20" ht="12.75">
      <c r="A9" s="182"/>
      <c r="B9" s="3"/>
      <c r="C9" s="214" t="s">
        <v>387</v>
      </c>
      <c r="D9" s="215"/>
      <c r="E9" s="101" t="str">
        <f>IF(COUNTIF(Electives!E108:E112,"E")=5,"A"," ")</f>
        <v> </v>
      </c>
      <c r="F9" s="101" t="str">
        <f>IF(COUNTIF(Electives!F108:F112,"E")=5,"A"," ")</f>
        <v> </v>
      </c>
      <c r="G9" s="101" t="str">
        <f>IF(COUNTIF(Electives!G108:G112,"E")=5,"A"," ")</f>
        <v> </v>
      </c>
      <c r="H9" s="101" t="str">
        <f>IF(COUNTIF(Electives!H108:H112,"E")=5,"A"," ")</f>
        <v> </v>
      </c>
      <c r="I9" s="101" t="str">
        <f>IF(COUNTIF(Electives!I108:I112,"E")=5,"A"," ")</f>
        <v> </v>
      </c>
      <c r="J9" s="101" t="str">
        <f>IF(COUNTIF(Electives!J108:J112,"E")=5,"A"," ")</f>
        <v> </v>
      </c>
      <c r="K9" s="101" t="str">
        <f>IF(COUNTIF(Electives!K108:K112,"E")=5,"A"," ")</f>
        <v> </v>
      </c>
      <c r="L9" s="101" t="str">
        <f>IF(COUNTIF(Electives!L108:L112,"E")=5,"A"," ")</f>
        <v> </v>
      </c>
      <c r="M9" s="101" t="str">
        <f>IF(COUNTIF(Electives!M108:M112,"E")=5,"A"," ")</f>
        <v> </v>
      </c>
      <c r="N9" s="101" t="str">
        <f>IF(COUNTIF(Electives!N108:N112,"E")=5,"A"," ")</f>
        <v> </v>
      </c>
      <c r="O9" s="101" t="str">
        <f>IF(COUNTIF(Electives!O108:O112,"E")=5,"A"," ")</f>
        <v> </v>
      </c>
      <c r="P9" s="101" t="str">
        <f>IF(COUNTIF(Electives!P108:P112,"E")=5,"A"," ")</f>
        <v> </v>
      </c>
      <c r="Q9" s="101" t="str">
        <f>IF(COUNTIF(Electives!Q108:Q112,"E")=5,"A"," ")</f>
        <v> </v>
      </c>
      <c r="R9" s="101" t="str">
        <f>IF(COUNTIF(Electives!R108:R112,"E")=5,"A"," ")</f>
        <v> </v>
      </c>
      <c r="S9" s="101" t="str">
        <f>IF(COUNTIF(Electives!S108:S112,"E")=5,"A"," ")</f>
        <v> </v>
      </c>
      <c r="T9" s="182"/>
    </row>
    <row r="10" spans="1:20" ht="12.75">
      <c r="A10" s="182"/>
      <c r="B10" s="3"/>
      <c r="C10" s="189" t="s">
        <v>428</v>
      </c>
      <c r="D10" s="189"/>
      <c r="E10" s="101" t="str">
        <f>IF(COUNTIF(Electives!E138:E143,"E")=6,"A"," ")</f>
        <v> </v>
      </c>
      <c r="F10" s="101" t="str">
        <f>IF(COUNTIF(Electives!F138:F143,"E")=6,"A"," ")</f>
        <v> </v>
      </c>
      <c r="G10" s="101" t="str">
        <f>IF(COUNTIF(Electives!G138:G143,"E")=6,"A"," ")</f>
        <v> </v>
      </c>
      <c r="H10" s="101" t="str">
        <f>IF(COUNTIF(Electives!H138:H143,"E")=6,"A"," ")</f>
        <v> </v>
      </c>
      <c r="I10" s="101" t="str">
        <f>IF(COUNTIF(Electives!I138:I143,"E")=6,"A"," ")</f>
        <v> </v>
      </c>
      <c r="J10" s="101" t="str">
        <f>IF(COUNTIF(Electives!J138:J143,"E")=6,"A"," ")</f>
        <v> </v>
      </c>
      <c r="K10" s="101" t="str">
        <f>IF(COUNTIF(Electives!K138:K143,"E")=6,"A"," ")</f>
        <v> </v>
      </c>
      <c r="L10" s="101" t="str">
        <f>IF(COUNTIF(Electives!L138:L143,"E")=6,"A"," ")</f>
        <v> </v>
      </c>
      <c r="M10" s="101" t="str">
        <f>IF(COUNTIF(Electives!M138:M143,"E")=6,"A"," ")</f>
        <v> </v>
      </c>
      <c r="N10" s="101" t="str">
        <f>IF(COUNTIF(Electives!N138:N143,"E")=6,"A"," ")</f>
        <v> </v>
      </c>
      <c r="O10" s="101" t="str">
        <f>IF(COUNTIF(Electives!O138:O143,"E")=6,"A"," ")</f>
        <v> </v>
      </c>
      <c r="P10" s="101" t="str">
        <f>IF(COUNTIF(Electives!P138:P143,"E")=6,"A"," ")</f>
        <v> </v>
      </c>
      <c r="Q10" s="101" t="str">
        <f>IF(COUNTIF(Electives!Q138:Q143,"E")=6,"A"," ")</f>
        <v> </v>
      </c>
      <c r="R10" s="101" t="str">
        <f>IF(COUNTIF(Electives!R138:R143,"E")=6,"A"," ")</f>
        <v> </v>
      </c>
      <c r="S10" s="101" t="str">
        <f>IF(COUNTIF(Electives!S138:S143,"E")=6,"A"," ")</f>
        <v> </v>
      </c>
      <c r="T10" s="182"/>
    </row>
    <row r="11" spans="1:20" ht="13.5" thickBot="1">
      <c r="A11" s="182"/>
      <c r="B11" s="3">
        <v>3</v>
      </c>
      <c r="C11" s="189" t="s">
        <v>388</v>
      </c>
      <c r="D11" s="189"/>
      <c r="E11" s="67"/>
      <c r="F11" s="67"/>
      <c r="G11" s="67"/>
      <c r="H11" s="67"/>
      <c r="I11" s="67"/>
      <c r="J11" s="67"/>
      <c r="K11" s="67"/>
      <c r="L11" s="67"/>
      <c r="M11" s="67"/>
      <c r="N11" s="67"/>
      <c r="O11" s="67"/>
      <c r="P11" s="67"/>
      <c r="Q11" s="67"/>
      <c r="R11" s="67"/>
      <c r="S11" s="102"/>
      <c r="T11" s="182"/>
    </row>
    <row r="12" spans="1:20" ht="13.5" thickBot="1">
      <c r="A12" s="182"/>
      <c r="C12" s="187" t="s">
        <v>276</v>
      </c>
      <c r="D12" s="187"/>
      <c r="E12" s="68" t="str">
        <f aca="true" t="shared" si="0" ref="E12:S12">IF(AND(E7="A",COUNTIF(E8:E10,"A")&gt;1,E11="A"),"C",IF(COUNTIF(E7:E11,"A")&gt;0,"P"," "))</f>
        <v> </v>
      </c>
      <c r="F12" s="68" t="str">
        <f t="shared" si="0"/>
        <v> </v>
      </c>
      <c r="G12" s="68" t="str">
        <f t="shared" si="0"/>
        <v> </v>
      </c>
      <c r="H12" s="68" t="str">
        <f t="shared" si="0"/>
        <v> </v>
      </c>
      <c r="I12" s="68" t="str">
        <f t="shared" si="0"/>
        <v> </v>
      </c>
      <c r="J12" s="68" t="str">
        <f t="shared" si="0"/>
        <v> </v>
      </c>
      <c r="K12" s="68" t="str">
        <f t="shared" si="0"/>
        <v> </v>
      </c>
      <c r="L12" s="68" t="str">
        <f t="shared" si="0"/>
        <v> </v>
      </c>
      <c r="M12" s="68" t="str">
        <f t="shared" si="0"/>
        <v> </v>
      </c>
      <c r="N12" s="68" t="str">
        <f t="shared" si="0"/>
        <v> </v>
      </c>
      <c r="O12" s="68" t="str">
        <f t="shared" si="0"/>
        <v> </v>
      </c>
      <c r="P12" s="68" t="str">
        <f t="shared" si="0"/>
        <v> </v>
      </c>
      <c r="Q12" s="68" t="str">
        <f t="shared" si="0"/>
        <v> </v>
      </c>
      <c r="R12" s="68" t="str">
        <f t="shared" si="0"/>
        <v> </v>
      </c>
      <c r="S12" s="68" t="str">
        <f t="shared" si="0"/>
        <v> </v>
      </c>
      <c r="T12" s="182"/>
    </row>
    <row r="13" spans="1:20" ht="20.25" customHeight="1">
      <c r="A13" s="182"/>
      <c r="B13" s="18" t="s">
        <v>389</v>
      </c>
      <c r="D13" s="103"/>
      <c r="E13" s="103"/>
      <c r="F13" s="103"/>
      <c r="G13" s="103"/>
      <c r="H13" s="103"/>
      <c r="I13" s="103"/>
      <c r="J13" s="103"/>
      <c r="K13" s="103"/>
      <c r="L13" s="103"/>
      <c r="M13" s="103"/>
      <c r="N13" s="103"/>
      <c r="O13" s="103"/>
      <c r="P13" s="103"/>
      <c r="Q13" s="103"/>
      <c r="R13" s="103"/>
      <c r="S13" s="103"/>
      <c r="T13" s="182"/>
    </row>
    <row r="14" spans="1:20" ht="12.75" customHeight="1">
      <c r="A14" s="182"/>
      <c r="B14" s="18"/>
      <c r="C14" s="1" t="s">
        <v>384</v>
      </c>
      <c r="D14" s="219" t="s">
        <v>390</v>
      </c>
      <c r="E14" s="219"/>
      <c r="F14" s="219"/>
      <c r="G14" s="219"/>
      <c r="H14" s="219"/>
      <c r="I14" s="219"/>
      <c r="J14" s="219"/>
      <c r="K14" s="219"/>
      <c r="L14" s="104"/>
      <c r="M14" s="104"/>
      <c r="N14" s="104"/>
      <c r="O14" s="104"/>
      <c r="P14" s="104"/>
      <c r="Q14" s="104"/>
      <c r="R14" s="104"/>
      <c r="S14" s="104"/>
      <c r="T14" s="182"/>
    </row>
    <row r="15" spans="1:20" ht="51" customHeight="1" thickBot="1">
      <c r="A15" s="182"/>
      <c r="B15" s="105">
        <v>1</v>
      </c>
      <c r="C15" s="217" t="s">
        <v>391</v>
      </c>
      <c r="D15" s="218"/>
      <c r="E15" s="66"/>
      <c r="F15" s="66"/>
      <c r="G15" s="66"/>
      <c r="H15" s="66"/>
      <c r="I15" s="66"/>
      <c r="J15" s="66"/>
      <c r="K15" s="66"/>
      <c r="L15" s="66"/>
      <c r="M15" s="66"/>
      <c r="N15" s="66"/>
      <c r="O15" s="66"/>
      <c r="P15" s="66"/>
      <c r="Q15" s="66"/>
      <c r="R15" s="66"/>
      <c r="S15" s="106"/>
      <c r="T15" s="182"/>
    </row>
    <row r="16" spans="1:20" ht="13.5" thickBot="1">
      <c r="A16" s="182"/>
      <c r="B16" s="10"/>
      <c r="C16" s="187" t="s">
        <v>276</v>
      </c>
      <c r="D16" s="187"/>
      <c r="E16" s="68" t="str">
        <f aca="true" t="shared" si="1" ref="E16:S16">IF(E15="A","C"," ")</f>
        <v> </v>
      </c>
      <c r="F16" s="68" t="str">
        <f t="shared" si="1"/>
        <v> </v>
      </c>
      <c r="G16" s="68" t="str">
        <f t="shared" si="1"/>
        <v> </v>
      </c>
      <c r="H16" s="68" t="str">
        <f t="shared" si="1"/>
        <v> </v>
      </c>
      <c r="I16" s="68" t="str">
        <f t="shared" si="1"/>
        <v> </v>
      </c>
      <c r="J16" s="68" t="str">
        <f t="shared" si="1"/>
        <v> </v>
      </c>
      <c r="K16" s="68" t="str">
        <f t="shared" si="1"/>
        <v> </v>
      </c>
      <c r="L16" s="68" t="str">
        <f t="shared" si="1"/>
        <v> </v>
      </c>
      <c r="M16" s="68" t="str">
        <f t="shared" si="1"/>
        <v> </v>
      </c>
      <c r="N16" s="68" t="str">
        <f t="shared" si="1"/>
        <v> </v>
      </c>
      <c r="O16" s="68" t="str">
        <f t="shared" si="1"/>
        <v> </v>
      </c>
      <c r="P16" s="68" t="str">
        <f t="shared" si="1"/>
        <v> </v>
      </c>
      <c r="Q16" s="68" t="str">
        <f t="shared" si="1"/>
        <v> </v>
      </c>
      <c r="R16" s="68" t="str">
        <f t="shared" si="1"/>
        <v> </v>
      </c>
      <c r="S16" s="107" t="str">
        <f t="shared" si="1"/>
        <v> </v>
      </c>
      <c r="T16" s="182"/>
    </row>
    <row r="17" spans="1:20" ht="20.25" customHeight="1">
      <c r="A17" s="182"/>
      <c r="B17" s="18" t="s">
        <v>392</v>
      </c>
      <c r="C17" s="18"/>
      <c r="D17" s="98"/>
      <c r="E17" s="108"/>
      <c r="F17" s="108"/>
      <c r="G17" s="108"/>
      <c r="H17" s="108"/>
      <c r="I17" s="108"/>
      <c r="J17" s="108"/>
      <c r="K17" s="108"/>
      <c r="L17" s="108"/>
      <c r="M17" s="108"/>
      <c r="N17" s="108"/>
      <c r="O17" s="108"/>
      <c r="P17" s="108"/>
      <c r="Q17" s="108"/>
      <c r="R17" s="108"/>
      <c r="S17" s="108"/>
      <c r="T17" s="182"/>
    </row>
    <row r="18" spans="1:20" ht="12.75">
      <c r="A18" s="182"/>
      <c r="B18" s="18"/>
      <c r="C18" s="109" t="s">
        <v>384</v>
      </c>
      <c r="D18" s="219" t="s">
        <v>393</v>
      </c>
      <c r="E18" s="219"/>
      <c r="F18" s="219"/>
      <c r="G18" s="219"/>
      <c r="H18" s="219"/>
      <c r="I18" s="219"/>
      <c r="J18" s="219"/>
      <c r="K18" s="219"/>
      <c r="L18" s="219"/>
      <c r="M18" s="219"/>
      <c r="N18" s="219"/>
      <c r="O18" s="219"/>
      <c r="P18" s="104"/>
      <c r="Q18" s="104"/>
      <c r="R18" s="104"/>
      <c r="S18" s="104"/>
      <c r="T18" s="182"/>
    </row>
    <row r="19" spans="1:20" ht="12.75" customHeight="1">
      <c r="A19" s="182"/>
      <c r="B19" s="3">
        <v>1</v>
      </c>
      <c r="C19" s="110" t="s">
        <v>394</v>
      </c>
      <c r="D19" s="111"/>
      <c r="E19" s="66"/>
      <c r="F19" s="66"/>
      <c r="G19" s="66"/>
      <c r="H19" s="66"/>
      <c r="I19" s="66"/>
      <c r="J19" s="66"/>
      <c r="K19" s="66"/>
      <c r="L19" s="66"/>
      <c r="M19" s="66"/>
      <c r="N19" s="66"/>
      <c r="O19" s="66"/>
      <c r="P19" s="66"/>
      <c r="Q19" s="66"/>
      <c r="R19" s="66"/>
      <c r="S19" s="106"/>
      <c r="T19" s="182"/>
    </row>
    <row r="20" spans="1:20" ht="12.75" customHeight="1">
      <c r="A20" s="182"/>
      <c r="B20" s="3">
        <v>2</v>
      </c>
      <c r="C20" s="110" t="s">
        <v>395</v>
      </c>
      <c r="D20" s="111"/>
      <c r="E20" s="66"/>
      <c r="F20" s="66"/>
      <c r="G20" s="66"/>
      <c r="H20" s="66"/>
      <c r="I20" s="66"/>
      <c r="J20" s="66"/>
      <c r="K20" s="66"/>
      <c r="L20" s="66"/>
      <c r="M20" s="66"/>
      <c r="N20" s="66"/>
      <c r="O20" s="66"/>
      <c r="P20" s="66"/>
      <c r="Q20" s="66"/>
      <c r="R20" s="66"/>
      <c r="S20" s="106"/>
      <c r="T20" s="182"/>
    </row>
    <row r="21" spans="1:20" ht="12.75" customHeight="1">
      <c r="A21" s="182"/>
      <c r="B21" s="3"/>
      <c r="C21" s="110" t="s">
        <v>396</v>
      </c>
      <c r="D21" s="111"/>
      <c r="E21" s="66"/>
      <c r="F21" s="66"/>
      <c r="G21" s="66"/>
      <c r="H21" s="66"/>
      <c r="I21" s="66"/>
      <c r="J21" s="66"/>
      <c r="K21" s="66"/>
      <c r="L21" s="66"/>
      <c r="M21" s="66"/>
      <c r="N21" s="66"/>
      <c r="O21" s="66"/>
      <c r="P21" s="66"/>
      <c r="Q21" s="66"/>
      <c r="R21" s="66"/>
      <c r="S21" s="106"/>
      <c r="T21" s="182"/>
    </row>
    <row r="22" spans="1:20" ht="12.75" customHeight="1">
      <c r="A22" s="182"/>
      <c r="B22" s="3"/>
      <c r="C22" s="110" t="s">
        <v>397</v>
      </c>
      <c r="D22" s="111"/>
      <c r="E22" s="66"/>
      <c r="F22" s="66"/>
      <c r="G22" s="66"/>
      <c r="H22" s="66"/>
      <c r="I22" s="66"/>
      <c r="J22" s="66"/>
      <c r="K22" s="66"/>
      <c r="L22" s="66"/>
      <c r="M22" s="66"/>
      <c r="N22" s="66"/>
      <c r="O22" s="66"/>
      <c r="P22" s="66"/>
      <c r="Q22" s="66"/>
      <c r="R22" s="66"/>
      <c r="S22" s="106"/>
      <c r="T22" s="182"/>
    </row>
    <row r="23" spans="1:20" ht="12.75" customHeight="1">
      <c r="A23" s="182"/>
      <c r="B23" s="3">
        <v>3</v>
      </c>
      <c r="C23" s="110" t="s">
        <v>386</v>
      </c>
      <c r="D23" s="111"/>
      <c r="E23" s="101" t="str">
        <f>IF(Achievements!E64="C","A"," ")</f>
        <v> </v>
      </c>
      <c r="F23" s="101" t="str">
        <f>IF(Achievements!F64="C","A"," ")</f>
        <v> </v>
      </c>
      <c r="G23" s="101" t="str">
        <f>IF(Achievements!G64="C","A"," ")</f>
        <v> </v>
      </c>
      <c r="H23" s="101" t="str">
        <f>IF(Achievements!H64="C","A"," ")</f>
        <v> </v>
      </c>
      <c r="I23" s="101" t="str">
        <f>IF(Achievements!I64="C","A"," ")</f>
        <v> </v>
      </c>
      <c r="J23" s="101" t="str">
        <f>IF(Achievements!J64="C","A"," ")</f>
        <v> </v>
      </c>
      <c r="K23" s="101" t="str">
        <f>IF(Achievements!K64="C","A"," ")</f>
        <v> </v>
      </c>
      <c r="L23" s="101" t="str">
        <f>IF(Achievements!L64="C","A"," ")</f>
        <v> </v>
      </c>
      <c r="M23" s="101" t="str">
        <f>IF(Achievements!M64="C","A"," ")</f>
        <v> </v>
      </c>
      <c r="N23" s="101" t="str">
        <f>IF(Achievements!N64="C","A"," ")</f>
        <v> </v>
      </c>
      <c r="O23" s="101" t="str">
        <f>IF(Achievements!O64="C","A"," ")</f>
        <v> </v>
      </c>
      <c r="P23" s="101" t="str">
        <f>IF(Achievements!P64="C","A"," ")</f>
        <v> </v>
      </c>
      <c r="Q23" s="101" t="str">
        <f>IF(Achievements!Q64="C","A"," ")</f>
        <v> </v>
      </c>
      <c r="R23" s="101" t="str">
        <f>IF(Achievements!R64="C","A"," ")</f>
        <v> </v>
      </c>
      <c r="S23" s="101" t="str">
        <f>IF(Achievements!S64="C","A"," ")</f>
        <v> </v>
      </c>
      <c r="T23" s="182"/>
    </row>
    <row r="24" spans="1:20" ht="12.75" customHeight="1">
      <c r="A24" s="182"/>
      <c r="B24" s="3">
        <v>4</v>
      </c>
      <c r="C24" s="110" t="s">
        <v>398</v>
      </c>
      <c r="D24" s="111"/>
      <c r="E24" s="66"/>
      <c r="F24" s="66"/>
      <c r="G24" s="66"/>
      <c r="H24" s="66"/>
      <c r="I24" s="66"/>
      <c r="J24" s="66"/>
      <c r="K24" s="66"/>
      <c r="L24" s="66"/>
      <c r="M24" s="66"/>
      <c r="N24" s="66"/>
      <c r="O24" s="66"/>
      <c r="P24" s="66"/>
      <c r="Q24" s="66"/>
      <c r="R24" s="66"/>
      <c r="S24" s="106"/>
      <c r="T24" s="182"/>
    </row>
    <row r="25" spans="1:20" ht="12.75">
      <c r="A25" s="182"/>
      <c r="B25" s="3">
        <v>5</v>
      </c>
      <c r="C25" s="110" t="s">
        <v>399</v>
      </c>
      <c r="D25" s="111"/>
      <c r="E25" s="66"/>
      <c r="F25" s="66"/>
      <c r="G25" s="66"/>
      <c r="H25" s="66"/>
      <c r="I25" s="66"/>
      <c r="J25" s="66"/>
      <c r="K25" s="66"/>
      <c r="L25" s="66"/>
      <c r="M25" s="66"/>
      <c r="N25" s="66"/>
      <c r="O25" s="66"/>
      <c r="P25" s="66"/>
      <c r="Q25" s="66"/>
      <c r="R25" s="66"/>
      <c r="S25" s="106"/>
      <c r="T25" s="182"/>
    </row>
    <row r="26" spans="1:20" ht="13.5" thickBot="1">
      <c r="A26" s="182"/>
      <c r="B26" s="3">
        <v>6</v>
      </c>
      <c r="C26" s="110" t="s">
        <v>400</v>
      </c>
      <c r="D26" s="111"/>
      <c r="E26" s="66"/>
      <c r="F26" s="66"/>
      <c r="G26" s="66"/>
      <c r="H26" s="66"/>
      <c r="I26" s="66"/>
      <c r="J26" s="66"/>
      <c r="K26" s="66"/>
      <c r="L26" s="66"/>
      <c r="M26" s="66"/>
      <c r="N26" s="66"/>
      <c r="O26" s="66"/>
      <c r="P26" s="66"/>
      <c r="Q26" s="66"/>
      <c r="R26" s="66"/>
      <c r="S26" s="106"/>
      <c r="T26" s="182"/>
    </row>
    <row r="27" spans="1:20" ht="13.5" thickBot="1">
      <c r="A27" s="182"/>
      <c r="B27" s="10"/>
      <c r="C27" s="187" t="s">
        <v>276</v>
      </c>
      <c r="D27" s="187"/>
      <c r="E27" s="68" t="str">
        <f aca="true" t="shared" si="2" ref="E27:S27">IF(COUNTIF(E19:E26,"A")=8,"C",IF(COUNTIF(E19:E26,"A")&gt;0,"P"," "))</f>
        <v> </v>
      </c>
      <c r="F27" s="68" t="str">
        <f t="shared" si="2"/>
        <v> </v>
      </c>
      <c r="G27" s="68" t="str">
        <f t="shared" si="2"/>
        <v> </v>
      </c>
      <c r="H27" s="68" t="str">
        <f t="shared" si="2"/>
        <v> </v>
      </c>
      <c r="I27" s="68" t="str">
        <f t="shared" si="2"/>
        <v> </v>
      </c>
      <c r="J27" s="68" t="str">
        <f t="shared" si="2"/>
        <v> </v>
      </c>
      <c r="K27" s="68" t="str">
        <f t="shared" si="2"/>
        <v> </v>
      </c>
      <c r="L27" s="68" t="str">
        <f t="shared" si="2"/>
        <v> </v>
      </c>
      <c r="M27" s="68" t="str">
        <f t="shared" si="2"/>
        <v> </v>
      </c>
      <c r="N27" s="68" t="str">
        <f t="shared" si="2"/>
        <v> </v>
      </c>
      <c r="O27" s="68" t="str">
        <f t="shared" si="2"/>
        <v> </v>
      </c>
      <c r="P27" s="68" t="str">
        <f t="shared" si="2"/>
        <v> </v>
      </c>
      <c r="Q27" s="68" t="str">
        <f t="shared" si="2"/>
        <v> </v>
      </c>
      <c r="R27" s="68" t="str">
        <f t="shared" si="2"/>
        <v> </v>
      </c>
      <c r="S27" s="68" t="str">
        <f t="shared" si="2"/>
        <v> </v>
      </c>
      <c r="T27" s="182"/>
    </row>
    <row r="28" spans="1:20" ht="20.25" customHeight="1">
      <c r="A28" s="182"/>
      <c r="B28" s="11" t="s">
        <v>431</v>
      </c>
      <c r="C28" s="36"/>
      <c r="D28" s="36"/>
      <c r="F28" s="36"/>
      <c r="G28" s="36"/>
      <c r="H28" s="36"/>
      <c r="I28" s="36"/>
      <c r="J28" s="36"/>
      <c r="K28" s="36"/>
      <c r="L28" s="36"/>
      <c r="M28" s="36"/>
      <c r="N28" s="36"/>
      <c r="O28" s="36"/>
      <c r="P28" s="36"/>
      <c r="Q28" s="36"/>
      <c r="R28" s="36"/>
      <c r="S28" s="112"/>
      <c r="T28" s="182"/>
    </row>
    <row r="29" spans="1:20" ht="12.75" customHeight="1">
      <c r="A29" s="182"/>
      <c r="C29" s="109" t="s">
        <v>384</v>
      </c>
      <c r="D29" s="219" t="s">
        <v>401</v>
      </c>
      <c r="E29" s="219"/>
      <c r="F29" s="219"/>
      <c r="G29" s="219"/>
      <c r="H29" s="219"/>
      <c r="I29" s="219"/>
      <c r="J29" s="219"/>
      <c r="K29" s="219"/>
      <c r="L29" s="219"/>
      <c r="M29" s="219"/>
      <c r="N29" s="219"/>
      <c r="O29" s="219"/>
      <c r="P29" s="219"/>
      <c r="S29" s="113"/>
      <c r="T29" s="182"/>
    </row>
    <row r="30" spans="1:20" ht="12.75" customHeight="1">
      <c r="A30" s="182"/>
      <c r="B30" s="3" t="s">
        <v>402</v>
      </c>
      <c r="C30" s="114" t="s">
        <v>403</v>
      </c>
      <c r="D30" s="111"/>
      <c r="E30" s="115"/>
      <c r="F30" s="115"/>
      <c r="G30" s="115"/>
      <c r="H30" s="115"/>
      <c r="I30" s="115"/>
      <c r="J30" s="115"/>
      <c r="K30" s="115"/>
      <c r="L30" s="115"/>
      <c r="M30" s="115"/>
      <c r="N30" s="115"/>
      <c r="O30" s="115"/>
      <c r="P30" s="115"/>
      <c r="Q30" s="115"/>
      <c r="R30" s="115"/>
      <c r="S30" s="116"/>
      <c r="T30" s="182"/>
    </row>
    <row r="31" spans="1:20" ht="12.75">
      <c r="A31" s="182"/>
      <c r="B31" s="3" t="s">
        <v>404</v>
      </c>
      <c r="C31" s="220" t="s">
        <v>430</v>
      </c>
      <c r="D31" s="221"/>
      <c r="E31" s="123" t="str">
        <f>IF(Electives!E176="E","A"," ")</f>
        <v> </v>
      </c>
      <c r="F31" s="123" t="str">
        <f>IF(Electives!F176="E","A"," ")</f>
        <v> </v>
      </c>
      <c r="G31" s="123" t="str">
        <f>IF(Electives!G176="E","A"," ")</f>
        <v> </v>
      </c>
      <c r="H31" s="123" t="str">
        <f>IF(Electives!H176="E","A"," ")</f>
        <v> </v>
      </c>
      <c r="I31" s="123" t="str">
        <f>IF(Electives!I176="E","A"," ")</f>
        <v> </v>
      </c>
      <c r="J31" s="123" t="str">
        <f>IF(Electives!J176="E","A"," ")</f>
        <v> </v>
      </c>
      <c r="K31" s="123" t="str">
        <f>IF(Electives!K176="E","A"," ")</f>
        <v> </v>
      </c>
      <c r="L31" s="123" t="str">
        <f>IF(Electives!L176="E","A"," ")</f>
        <v> </v>
      </c>
      <c r="M31" s="123" t="str">
        <f>IF(Electives!M176="E","A"," ")</f>
        <v> </v>
      </c>
      <c r="N31" s="123" t="str">
        <f>IF(Electives!N176="E","A"," ")</f>
        <v> </v>
      </c>
      <c r="O31" s="123" t="str">
        <f>IF(Electives!O176="E","A"," ")</f>
        <v> </v>
      </c>
      <c r="P31" s="123" t="str">
        <f>IF(Electives!P176="E","A"," ")</f>
        <v> </v>
      </c>
      <c r="Q31" s="123" t="str">
        <f>IF(Electives!Q176="E","A"," ")</f>
        <v> </v>
      </c>
      <c r="R31" s="123" t="str">
        <f>IF(Electives!R176="E","A"," ")</f>
        <v> </v>
      </c>
      <c r="S31" s="123" t="str">
        <f>IF(Electives!S176="E","A"," ")</f>
        <v> </v>
      </c>
      <c r="T31" s="182"/>
    </row>
    <row r="32" spans="1:20" ht="12.75">
      <c r="A32" s="182"/>
      <c r="B32" s="3">
        <v>1</v>
      </c>
      <c r="C32" s="92" t="s">
        <v>405</v>
      </c>
      <c r="D32" s="111"/>
      <c r="E32" s="66"/>
      <c r="F32" s="66"/>
      <c r="G32" s="66"/>
      <c r="H32" s="66"/>
      <c r="I32" s="66"/>
      <c r="J32" s="66"/>
      <c r="K32" s="66"/>
      <c r="L32" s="66"/>
      <c r="M32" s="66"/>
      <c r="N32" s="66"/>
      <c r="O32" s="66"/>
      <c r="P32" s="66"/>
      <c r="Q32" s="66"/>
      <c r="R32" s="66"/>
      <c r="S32" s="106"/>
      <c r="T32" s="182"/>
    </row>
    <row r="33" spans="1:20" ht="12.75">
      <c r="A33" s="182"/>
      <c r="B33" s="3">
        <v>2</v>
      </c>
      <c r="C33" s="92" t="s">
        <v>406</v>
      </c>
      <c r="D33" s="111"/>
      <c r="E33" s="66"/>
      <c r="F33" s="66"/>
      <c r="G33" s="66"/>
      <c r="H33" s="66"/>
      <c r="I33" s="66"/>
      <c r="J33" s="66"/>
      <c r="K33" s="66"/>
      <c r="L33" s="66"/>
      <c r="M33" s="66"/>
      <c r="N33" s="66"/>
      <c r="O33" s="66"/>
      <c r="P33" s="66"/>
      <c r="Q33" s="66"/>
      <c r="R33" s="66"/>
      <c r="S33" s="106"/>
      <c r="T33" s="182"/>
    </row>
    <row r="34" spans="1:20" ht="12.75">
      <c r="A34" s="182"/>
      <c r="B34" s="3">
        <v>3</v>
      </c>
      <c r="C34" s="92" t="s">
        <v>235</v>
      </c>
      <c r="D34" s="111"/>
      <c r="E34" s="66"/>
      <c r="F34" s="66"/>
      <c r="G34" s="66"/>
      <c r="H34" s="66"/>
      <c r="I34" s="66"/>
      <c r="J34" s="66"/>
      <c r="K34" s="66"/>
      <c r="L34" s="66"/>
      <c r="M34" s="66"/>
      <c r="N34" s="66"/>
      <c r="O34" s="66"/>
      <c r="P34" s="66"/>
      <c r="Q34" s="66"/>
      <c r="R34" s="66"/>
      <c r="S34" s="106"/>
      <c r="T34" s="182"/>
    </row>
    <row r="35" spans="1:20" ht="12.75">
      <c r="A35" s="182"/>
      <c r="B35" s="3">
        <v>4</v>
      </c>
      <c r="C35" s="92" t="s">
        <v>407</v>
      </c>
      <c r="D35" s="111"/>
      <c r="E35" s="66"/>
      <c r="F35" s="66"/>
      <c r="G35" s="66"/>
      <c r="H35" s="66"/>
      <c r="I35" s="66"/>
      <c r="J35" s="66"/>
      <c r="K35" s="66"/>
      <c r="L35" s="66"/>
      <c r="M35" s="66"/>
      <c r="N35" s="66"/>
      <c r="O35" s="66"/>
      <c r="P35" s="66"/>
      <c r="Q35" s="66"/>
      <c r="R35" s="66"/>
      <c r="S35" s="106"/>
      <c r="T35" s="182"/>
    </row>
    <row r="36" spans="1:20" ht="12.75">
      <c r="A36" s="182"/>
      <c r="B36" s="3">
        <v>5</v>
      </c>
      <c r="C36" s="92" t="s">
        <v>408</v>
      </c>
      <c r="D36" s="111"/>
      <c r="E36" s="66"/>
      <c r="F36" s="66"/>
      <c r="G36" s="66"/>
      <c r="H36" s="66"/>
      <c r="I36" s="66"/>
      <c r="J36" s="66"/>
      <c r="K36" s="66"/>
      <c r="L36" s="66"/>
      <c r="M36" s="66"/>
      <c r="N36" s="66"/>
      <c r="O36" s="66"/>
      <c r="P36" s="66"/>
      <c r="Q36" s="66"/>
      <c r="R36" s="66"/>
      <c r="S36" s="106"/>
      <c r="T36" s="182"/>
    </row>
    <row r="37" spans="1:20" ht="12.75">
      <c r="A37" s="182"/>
      <c r="B37" s="3">
        <v>6</v>
      </c>
      <c r="C37" s="92" t="s">
        <v>409</v>
      </c>
      <c r="D37" s="111"/>
      <c r="E37" s="66"/>
      <c r="F37" s="66"/>
      <c r="G37" s="66"/>
      <c r="H37" s="66"/>
      <c r="I37" s="66"/>
      <c r="J37" s="66"/>
      <c r="K37" s="66"/>
      <c r="L37" s="66"/>
      <c r="M37" s="66"/>
      <c r="N37" s="66"/>
      <c r="O37" s="66"/>
      <c r="P37" s="66"/>
      <c r="Q37" s="66"/>
      <c r="R37" s="66"/>
      <c r="S37" s="106"/>
      <c r="T37" s="182"/>
    </row>
    <row r="38" spans="1:20" ht="12.75">
      <c r="A38" s="182"/>
      <c r="B38" s="3">
        <v>7</v>
      </c>
      <c r="C38" s="92" t="s">
        <v>410</v>
      </c>
      <c r="D38" s="111"/>
      <c r="E38" s="66"/>
      <c r="F38" s="66"/>
      <c r="G38" s="66"/>
      <c r="H38" s="66"/>
      <c r="I38" s="66"/>
      <c r="J38" s="66"/>
      <c r="K38" s="66"/>
      <c r="L38" s="66"/>
      <c r="M38" s="66"/>
      <c r="N38" s="66"/>
      <c r="O38" s="66"/>
      <c r="P38" s="66"/>
      <c r="Q38" s="66"/>
      <c r="R38" s="66"/>
      <c r="S38" s="106"/>
      <c r="T38" s="182"/>
    </row>
    <row r="39" spans="1:20" ht="12.75">
      <c r="A39" s="182"/>
      <c r="B39" s="3">
        <v>8</v>
      </c>
      <c r="C39" s="92" t="s">
        <v>411</v>
      </c>
      <c r="D39" s="111"/>
      <c r="E39" s="66"/>
      <c r="F39" s="66"/>
      <c r="G39" s="66"/>
      <c r="H39" s="66"/>
      <c r="I39" s="66"/>
      <c r="J39" s="66"/>
      <c r="K39" s="66"/>
      <c r="L39" s="66"/>
      <c r="M39" s="66"/>
      <c r="N39" s="66"/>
      <c r="O39" s="66"/>
      <c r="P39" s="66"/>
      <c r="Q39" s="66"/>
      <c r="R39" s="66"/>
      <c r="S39" s="106"/>
      <c r="T39" s="182"/>
    </row>
    <row r="40" spans="1:20" ht="12.75">
      <c r="A40" s="182"/>
      <c r="B40" s="3">
        <v>9</v>
      </c>
      <c r="C40" s="92" t="s">
        <v>412</v>
      </c>
      <c r="D40" s="111"/>
      <c r="E40" s="66"/>
      <c r="F40" s="66"/>
      <c r="G40" s="66"/>
      <c r="H40" s="66"/>
      <c r="I40" s="66"/>
      <c r="J40" s="66"/>
      <c r="K40" s="66"/>
      <c r="L40" s="66"/>
      <c r="M40" s="66"/>
      <c r="N40" s="66"/>
      <c r="O40" s="66"/>
      <c r="P40" s="66"/>
      <c r="Q40" s="66"/>
      <c r="R40" s="66"/>
      <c r="S40" s="106"/>
      <c r="T40" s="182"/>
    </row>
    <row r="41" spans="1:20" ht="12.75">
      <c r="A41" s="182"/>
      <c r="B41" s="3">
        <v>10</v>
      </c>
      <c r="C41" s="92" t="s">
        <v>413</v>
      </c>
      <c r="D41" s="111"/>
      <c r="E41" s="66"/>
      <c r="F41" s="66"/>
      <c r="G41" s="66"/>
      <c r="H41" s="66"/>
      <c r="I41" s="66"/>
      <c r="J41" s="66"/>
      <c r="K41" s="66"/>
      <c r="L41" s="66"/>
      <c r="M41" s="66"/>
      <c r="N41" s="66"/>
      <c r="O41" s="66"/>
      <c r="P41" s="66"/>
      <c r="Q41" s="66"/>
      <c r="R41" s="66"/>
      <c r="S41" s="106"/>
      <c r="T41" s="182"/>
    </row>
    <row r="42" spans="1:20" ht="12.75">
      <c r="A42" s="182"/>
      <c r="B42" s="3">
        <v>11</v>
      </c>
      <c r="C42" s="92" t="s">
        <v>414</v>
      </c>
      <c r="D42" s="111"/>
      <c r="E42" s="66"/>
      <c r="F42" s="66"/>
      <c r="G42" s="66"/>
      <c r="H42" s="66"/>
      <c r="I42" s="66"/>
      <c r="J42" s="66"/>
      <c r="K42" s="66"/>
      <c r="L42" s="66"/>
      <c r="M42" s="66"/>
      <c r="N42" s="66"/>
      <c r="O42" s="66"/>
      <c r="P42" s="66"/>
      <c r="Q42" s="66"/>
      <c r="R42" s="66"/>
      <c r="S42" s="106"/>
      <c r="T42" s="182"/>
    </row>
    <row r="43" spans="1:20" ht="12.75">
      <c r="A43" s="182"/>
      <c r="B43" s="3">
        <v>12</v>
      </c>
      <c r="C43" s="92" t="s">
        <v>415</v>
      </c>
      <c r="D43" s="111"/>
      <c r="E43" s="66"/>
      <c r="F43" s="66"/>
      <c r="G43" s="66"/>
      <c r="H43" s="66"/>
      <c r="I43" s="66"/>
      <c r="J43" s="66"/>
      <c r="K43" s="66"/>
      <c r="L43" s="66"/>
      <c r="M43" s="66"/>
      <c r="N43" s="66"/>
      <c r="O43" s="66"/>
      <c r="P43" s="66"/>
      <c r="Q43" s="66"/>
      <c r="R43" s="66"/>
      <c r="S43" s="106"/>
      <c r="T43" s="182"/>
    </row>
    <row r="44" spans="1:20" ht="13.5" thickBot="1">
      <c r="A44" s="182"/>
      <c r="B44" s="3">
        <v>13</v>
      </c>
      <c r="C44" s="92" t="s">
        <v>416</v>
      </c>
      <c r="D44" s="111"/>
      <c r="E44" s="66"/>
      <c r="F44" s="66"/>
      <c r="G44" s="66"/>
      <c r="H44" s="66"/>
      <c r="I44" s="66"/>
      <c r="J44" s="66"/>
      <c r="K44" s="66"/>
      <c r="L44" s="66"/>
      <c r="M44" s="66"/>
      <c r="N44" s="66"/>
      <c r="O44" s="66"/>
      <c r="P44" s="66"/>
      <c r="Q44" s="66"/>
      <c r="R44" s="66"/>
      <c r="S44" s="106"/>
      <c r="T44" s="182"/>
    </row>
    <row r="45" spans="1:20" ht="13.5" thickBot="1">
      <c r="A45" s="182"/>
      <c r="B45" s="10"/>
      <c r="C45" s="187" t="s">
        <v>276</v>
      </c>
      <c r="D45" s="187"/>
      <c r="E45" s="68" t="str">
        <f>IF(AND(COUNTIF(E30:E31,"A")=2,COUNTIF(E32:E44,"A")&gt;3),"C",IF(COUNTIF(E30:E44,"A")&gt;0,"P"," "))</f>
        <v> </v>
      </c>
      <c r="F45" s="68" t="str">
        <f aca="true" t="shared" si="3" ref="F45:S45">IF(AND(COUNTIF(F30:F31,"A")=2,COUNTIF(F32:F44,"A")&gt;3),"C",IF(COUNTIF(F30:F44,"A")&gt;0,"P"," "))</f>
        <v> </v>
      </c>
      <c r="G45" s="68" t="str">
        <f t="shared" si="3"/>
        <v> </v>
      </c>
      <c r="H45" s="68" t="str">
        <f t="shared" si="3"/>
        <v> </v>
      </c>
      <c r="I45" s="68" t="str">
        <f t="shared" si="3"/>
        <v> </v>
      </c>
      <c r="J45" s="68" t="str">
        <f t="shared" si="3"/>
        <v> </v>
      </c>
      <c r="K45" s="68" t="str">
        <f t="shared" si="3"/>
        <v> </v>
      </c>
      <c r="L45" s="68" t="str">
        <f t="shared" si="3"/>
        <v> </v>
      </c>
      <c r="M45" s="68" t="str">
        <f t="shared" si="3"/>
        <v> </v>
      </c>
      <c r="N45" s="68" t="str">
        <f t="shared" si="3"/>
        <v> </v>
      </c>
      <c r="O45" s="68" t="str">
        <f t="shared" si="3"/>
        <v> </v>
      </c>
      <c r="P45" s="68" t="str">
        <f t="shared" si="3"/>
        <v> </v>
      </c>
      <c r="Q45" s="68" t="str">
        <f t="shared" si="3"/>
        <v> </v>
      </c>
      <c r="R45" s="68" t="str">
        <f t="shared" si="3"/>
        <v> </v>
      </c>
      <c r="S45" s="68" t="str">
        <f t="shared" si="3"/>
        <v> </v>
      </c>
      <c r="T45" s="182"/>
    </row>
    <row r="46" spans="1:20" ht="20.25" customHeight="1">
      <c r="A46" s="182"/>
      <c r="B46" s="2" t="s">
        <v>417</v>
      </c>
      <c r="C46" s="2"/>
      <c r="S46" s="117"/>
      <c r="T46" s="182"/>
    </row>
    <row r="47" spans="1:20" ht="12.75">
      <c r="A47" s="182"/>
      <c r="B47" s="2"/>
      <c r="C47" s="109" t="s">
        <v>384</v>
      </c>
      <c r="D47" s="219" t="s">
        <v>418</v>
      </c>
      <c r="E47" s="219"/>
      <c r="F47" s="219"/>
      <c r="G47" s="219"/>
      <c r="H47" s="219"/>
      <c r="I47" s="219"/>
      <c r="J47" s="219"/>
      <c r="K47" s="219"/>
      <c r="L47" s="219"/>
      <c r="M47" s="219"/>
      <c r="S47" s="113"/>
      <c r="T47" s="182"/>
    </row>
    <row r="48" spans="1:20" ht="38.25" customHeight="1" thickBot="1">
      <c r="A48" s="182"/>
      <c r="B48" s="105">
        <v>1</v>
      </c>
      <c r="C48" s="217" t="s">
        <v>419</v>
      </c>
      <c r="D48" s="218"/>
      <c r="E48" s="66"/>
      <c r="F48" s="66"/>
      <c r="G48" s="66"/>
      <c r="H48" s="66"/>
      <c r="I48" s="66"/>
      <c r="J48" s="66"/>
      <c r="K48" s="66"/>
      <c r="L48" s="66"/>
      <c r="M48" s="66"/>
      <c r="N48" s="66"/>
      <c r="O48" s="66"/>
      <c r="P48" s="66"/>
      <c r="Q48" s="66"/>
      <c r="R48" s="66"/>
      <c r="S48" s="106"/>
      <c r="T48" s="182"/>
    </row>
    <row r="49" spans="1:20" ht="13.5" thickBot="1">
      <c r="A49" s="182"/>
      <c r="B49" s="10"/>
      <c r="C49" s="187" t="s">
        <v>276</v>
      </c>
      <c r="D49" s="187"/>
      <c r="E49" s="68" t="str">
        <f aca="true" t="shared" si="4" ref="E49:S49">IF(E48="A","C"," ")</f>
        <v> </v>
      </c>
      <c r="F49" s="68" t="str">
        <f t="shared" si="4"/>
        <v> </v>
      </c>
      <c r="G49" s="68" t="str">
        <f t="shared" si="4"/>
        <v> </v>
      </c>
      <c r="H49" s="68" t="str">
        <f t="shared" si="4"/>
        <v> </v>
      </c>
      <c r="I49" s="68" t="str">
        <f t="shared" si="4"/>
        <v> </v>
      </c>
      <c r="J49" s="68" t="str">
        <f t="shared" si="4"/>
        <v> </v>
      </c>
      <c r="K49" s="68" t="str">
        <f t="shared" si="4"/>
        <v> </v>
      </c>
      <c r="L49" s="68" t="str">
        <f t="shared" si="4"/>
        <v> </v>
      </c>
      <c r="M49" s="68" t="str">
        <f t="shared" si="4"/>
        <v> </v>
      </c>
      <c r="N49" s="68" t="str">
        <f t="shared" si="4"/>
        <v> </v>
      </c>
      <c r="O49" s="68" t="str">
        <f t="shared" si="4"/>
        <v> </v>
      </c>
      <c r="P49" s="68" t="str">
        <f t="shared" si="4"/>
        <v> </v>
      </c>
      <c r="Q49" s="68" t="str">
        <f t="shared" si="4"/>
        <v> </v>
      </c>
      <c r="R49" s="68" t="str">
        <f t="shared" si="4"/>
        <v> </v>
      </c>
      <c r="S49" s="107" t="str">
        <f t="shared" si="4"/>
        <v> </v>
      </c>
      <c r="T49" s="182"/>
    </row>
    <row r="50" spans="1:20" ht="20.25" customHeight="1">
      <c r="A50" s="182"/>
      <c r="B50" s="2" t="s">
        <v>420</v>
      </c>
      <c r="C50" s="2"/>
      <c r="E50" t="s">
        <v>421</v>
      </c>
      <c r="S50" s="117"/>
      <c r="T50" s="182"/>
    </row>
    <row r="51" spans="1:20" ht="12.75" customHeight="1">
      <c r="A51" s="182"/>
      <c r="B51" s="2"/>
      <c r="C51" s="109" t="s">
        <v>384</v>
      </c>
      <c r="D51" s="219" t="s">
        <v>422</v>
      </c>
      <c r="E51" s="219"/>
      <c r="F51" s="219"/>
      <c r="G51" s="219"/>
      <c r="H51" s="219"/>
      <c r="I51" s="219"/>
      <c r="J51" s="219"/>
      <c r="K51" s="219"/>
      <c r="L51" s="219"/>
      <c r="M51" s="219"/>
      <c r="N51" s="219"/>
      <c r="O51" s="219"/>
      <c r="P51" s="118"/>
      <c r="Q51" s="118"/>
      <c r="R51" s="118"/>
      <c r="S51" s="118"/>
      <c r="T51" s="182"/>
    </row>
    <row r="52" spans="1:20" ht="12.75" customHeight="1">
      <c r="A52" s="182"/>
      <c r="B52" s="1">
        <v>1</v>
      </c>
      <c r="C52" s="189" t="s">
        <v>432</v>
      </c>
      <c r="D52" s="189"/>
      <c r="E52" s="101" t="str">
        <f>IF(Achievements!E80="C","A"," ")</f>
        <v> </v>
      </c>
      <c r="F52" s="101" t="str">
        <f>IF(Achievements!F80="C","A"," ")</f>
        <v> </v>
      </c>
      <c r="G52" s="101" t="str">
        <f>IF(Achievements!G80="C","A"," ")</f>
        <v> </v>
      </c>
      <c r="H52" s="101" t="str">
        <f>IF(Achievements!H80="C","A"," ")</f>
        <v> </v>
      </c>
      <c r="I52" s="101" t="str">
        <f>IF(Achievements!I80="C","A"," ")</f>
        <v> </v>
      </c>
      <c r="J52" s="101" t="str">
        <f>IF(Achievements!J80="C","A"," ")</f>
        <v> </v>
      </c>
      <c r="K52" s="101" t="str">
        <f>IF(Achievements!K80="C","A"," ")</f>
        <v> </v>
      </c>
      <c r="L52" s="101" t="str">
        <f>IF(Achievements!L80="C","A"," ")</f>
        <v> </v>
      </c>
      <c r="M52" s="101" t="str">
        <f>IF(Achievements!M80="C","A"," ")</f>
        <v> </v>
      </c>
      <c r="N52" s="101" t="str">
        <f>IF(Achievements!N80="C","A"," ")</f>
        <v> </v>
      </c>
      <c r="O52" s="101" t="str">
        <f>IF(Achievements!O80="C","A"," ")</f>
        <v> </v>
      </c>
      <c r="P52" s="101" t="str">
        <f>IF(Achievements!P80="C","A"," ")</f>
        <v> </v>
      </c>
      <c r="Q52" s="101" t="str">
        <f>IF(Achievements!Q80="C","A"," ")</f>
        <v> </v>
      </c>
      <c r="R52" s="101" t="str">
        <f>IF(Achievements!R80="C","A"," ")</f>
        <v> </v>
      </c>
      <c r="S52" s="101" t="str">
        <f>IF(Achievements!S80="C","A"," ")</f>
        <v> </v>
      </c>
      <c r="T52" s="182"/>
    </row>
    <row r="53" spans="1:20" ht="12.75">
      <c r="A53" s="182"/>
      <c r="B53" s="1">
        <v>2</v>
      </c>
      <c r="C53" s="189" t="s">
        <v>435</v>
      </c>
      <c r="D53" s="189"/>
      <c r="E53" s="101" t="str">
        <f>IF(COUNTIF(Electives!E115:E117,"E")=3,"A"," ")</f>
        <v> </v>
      </c>
      <c r="F53" s="101" t="str">
        <f>IF(COUNTIF(Electives!F115:F117,"E")=3,"A"," ")</f>
        <v> </v>
      </c>
      <c r="G53" s="101" t="str">
        <f>IF(COUNTIF(Electives!G115:G117,"E")=3,"A"," ")</f>
        <v> </v>
      </c>
      <c r="H53" s="101" t="str">
        <f>IF(COUNTIF(Electives!H115:H117,"E")=3,"A"," ")</f>
        <v> </v>
      </c>
      <c r="I53" s="101" t="str">
        <f>IF(COUNTIF(Electives!I115:I117,"E")=3,"A"," ")</f>
        <v> </v>
      </c>
      <c r="J53" s="101" t="str">
        <f>IF(COUNTIF(Electives!J115:J117,"E")=3,"A"," ")</f>
        <v> </v>
      </c>
      <c r="K53" s="101" t="str">
        <f>IF(COUNTIF(Electives!K115:K117,"E")=3,"A"," ")</f>
        <v> </v>
      </c>
      <c r="L53" s="101" t="str">
        <f>IF(COUNTIF(Electives!L115:L117,"E")=3,"A"," ")</f>
        <v> </v>
      </c>
      <c r="M53" s="101" t="str">
        <f>IF(COUNTIF(Electives!M115:M117,"E")=3,"A"," ")</f>
        <v> </v>
      </c>
      <c r="N53" s="101" t="str">
        <f>IF(COUNTIF(Electives!N115:N117,"E")=3,"A"," ")</f>
        <v> </v>
      </c>
      <c r="O53" s="101" t="str">
        <f>IF(COUNTIF(Electives!O115:O117,"E")=3,"A"," ")</f>
        <v> </v>
      </c>
      <c r="P53" s="101" t="str">
        <f>IF(COUNTIF(Electives!P115:P117,"E")=3,"A"," ")</f>
        <v> </v>
      </c>
      <c r="Q53" s="101" t="str">
        <f>IF(COUNTIF(Electives!Q115:Q117,"E")=3,"A"," ")</f>
        <v> </v>
      </c>
      <c r="R53" s="101" t="str">
        <f>IF(COUNTIF(Electives!R115:R117,"E")=3,"A"," ")</f>
        <v> </v>
      </c>
      <c r="S53" s="101" t="str">
        <f>IF(COUNTIF(Electives!S115:S117,"E")=3,"A"," ")</f>
        <v> </v>
      </c>
      <c r="T53" s="182"/>
    </row>
    <row r="54" spans="1:20" ht="12.75">
      <c r="A54" s="182"/>
      <c r="B54" s="1" t="s">
        <v>423</v>
      </c>
      <c r="C54" s="222" t="s">
        <v>426</v>
      </c>
      <c r="D54" s="222"/>
      <c r="E54" s="66"/>
      <c r="F54" s="66"/>
      <c r="G54" s="66"/>
      <c r="H54" s="66"/>
      <c r="I54" s="66"/>
      <c r="J54" s="66"/>
      <c r="K54" s="66"/>
      <c r="L54" s="66"/>
      <c r="M54" s="66"/>
      <c r="N54" s="66"/>
      <c r="O54" s="66"/>
      <c r="P54" s="66"/>
      <c r="Q54" s="66"/>
      <c r="R54" s="66"/>
      <c r="S54" s="106"/>
      <c r="T54" s="182"/>
    </row>
    <row r="55" spans="1:20" ht="12.75">
      <c r="A55" s="182"/>
      <c r="B55" s="1" t="s">
        <v>424</v>
      </c>
      <c r="C55" s="189" t="s">
        <v>433</v>
      </c>
      <c r="D55" s="189"/>
      <c r="E55" s="66"/>
      <c r="F55" s="66"/>
      <c r="G55" s="66"/>
      <c r="H55" s="66"/>
      <c r="I55" s="66"/>
      <c r="J55" s="66"/>
      <c r="K55" s="66"/>
      <c r="L55" s="66"/>
      <c r="M55" s="66"/>
      <c r="N55" s="66"/>
      <c r="O55" s="66"/>
      <c r="P55" s="66"/>
      <c r="Q55" s="66"/>
      <c r="R55" s="66"/>
      <c r="S55" s="106"/>
      <c r="T55" s="182"/>
    </row>
    <row r="56" spans="1:20" ht="13.5" thickBot="1">
      <c r="A56" s="182"/>
      <c r="B56" s="1" t="s">
        <v>425</v>
      </c>
      <c r="C56" s="189" t="s">
        <v>434</v>
      </c>
      <c r="D56" s="189"/>
      <c r="E56" s="66"/>
      <c r="F56" s="66"/>
      <c r="G56" s="66"/>
      <c r="H56" s="66"/>
      <c r="I56" s="66"/>
      <c r="J56" s="66"/>
      <c r="K56" s="66"/>
      <c r="L56" s="66"/>
      <c r="M56" s="66"/>
      <c r="N56" s="66"/>
      <c r="O56" s="66"/>
      <c r="P56" s="66"/>
      <c r="Q56" s="66"/>
      <c r="R56" s="66"/>
      <c r="S56" s="106"/>
      <c r="T56" s="182"/>
    </row>
    <row r="57" spans="1:20" ht="13.5" thickBot="1">
      <c r="A57" s="182"/>
      <c r="B57" s="1"/>
      <c r="C57" s="187" t="s">
        <v>276</v>
      </c>
      <c r="D57" s="187"/>
      <c r="E57" s="68" t="str">
        <f aca="true" t="shared" si="5" ref="E57:S57">IF(AND(COUNTIF(E52:E53,"A")&gt;1,(COUNTIF(E54:E56,"A")&gt;0)),"C",IF(COUNTIF(E52:E56,"A")&gt;0,"P"," "))</f>
        <v> </v>
      </c>
      <c r="F57" s="68" t="str">
        <f t="shared" si="5"/>
        <v> </v>
      </c>
      <c r="G57" s="68" t="str">
        <f t="shared" si="5"/>
        <v> </v>
      </c>
      <c r="H57" s="68" t="str">
        <f t="shared" si="5"/>
        <v> </v>
      </c>
      <c r="I57" s="68" t="str">
        <f t="shared" si="5"/>
        <v> </v>
      </c>
      <c r="J57" s="68" t="str">
        <f t="shared" si="5"/>
        <v> </v>
      </c>
      <c r="K57" s="68" t="str">
        <f t="shared" si="5"/>
        <v> </v>
      </c>
      <c r="L57" s="68" t="str">
        <f t="shared" si="5"/>
        <v> </v>
      </c>
      <c r="M57" s="68" t="str">
        <f t="shared" si="5"/>
        <v> </v>
      </c>
      <c r="N57" s="68" t="str">
        <f t="shared" si="5"/>
        <v> </v>
      </c>
      <c r="O57" s="68" t="str">
        <f t="shared" si="5"/>
        <v> </v>
      </c>
      <c r="P57" s="68" t="str">
        <f t="shared" si="5"/>
        <v> </v>
      </c>
      <c r="Q57" s="68" t="str">
        <f t="shared" si="5"/>
        <v> </v>
      </c>
      <c r="R57" s="68" t="str">
        <f t="shared" si="5"/>
        <v> </v>
      </c>
      <c r="S57" s="107" t="str">
        <f t="shared" si="5"/>
        <v> </v>
      </c>
      <c r="T57" s="182"/>
    </row>
    <row r="58" spans="2:19" ht="12.75">
      <c r="B58" s="5"/>
      <c r="C58" s="5"/>
      <c r="D58" s="4"/>
      <c r="E58" s="4"/>
      <c r="F58" s="4"/>
      <c r="G58" s="4"/>
      <c r="H58" s="4"/>
      <c r="I58" s="4"/>
      <c r="J58" s="4"/>
      <c r="K58" s="4"/>
      <c r="L58" s="4"/>
      <c r="M58" s="4"/>
      <c r="N58" s="4"/>
      <c r="O58" s="4"/>
      <c r="P58" s="4"/>
      <c r="Q58" s="4"/>
      <c r="R58" s="4"/>
      <c r="S58" s="4"/>
    </row>
    <row r="59" spans="1:19" ht="12.75">
      <c r="A59" s="4"/>
      <c r="B59" s="4"/>
      <c r="C59" s="4"/>
      <c r="D59" s="4"/>
      <c r="E59" s="4"/>
      <c r="F59" s="4"/>
      <c r="G59" s="4"/>
      <c r="H59" s="4"/>
      <c r="I59" s="4"/>
      <c r="J59" s="4"/>
      <c r="K59" s="4"/>
      <c r="L59" s="4"/>
      <c r="M59" s="4"/>
      <c r="N59" s="4"/>
      <c r="O59" s="4"/>
      <c r="P59" s="4"/>
      <c r="Q59" s="4"/>
      <c r="R59" s="4"/>
      <c r="S59" s="4"/>
    </row>
    <row r="60" spans="1:19" ht="12.75">
      <c r="A60" s="4"/>
      <c r="B60" s="4"/>
      <c r="C60" s="4"/>
      <c r="D60" s="4"/>
      <c r="E60" s="4"/>
      <c r="F60" s="4"/>
      <c r="G60" s="4"/>
      <c r="H60" s="4"/>
      <c r="I60" s="4"/>
      <c r="J60" s="4"/>
      <c r="K60" s="4"/>
      <c r="L60" s="4"/>
      <c r="M60" s="4"/>
      <c r="N60" s="4"/>
      <c r="O60" s="4"/>
      <c r="P60" s="4"/>
      <c r="Q60" s="4"/>
      <c r="R60" s="4"/>
      <c r="S60" s="4"/>
    </row>
    <row r="61" spans="1:19" ht="12.75">
      <c r="A61" s="4"/>
      <c r="B61" s="4"/>
      <c r="C61" s="4"/>
      <c r="D61" s="4"/>
      <c r="E61" s="4"/>
      <c r="F61" s="4"/>
      <c r="G61" s="4"/>
      <c r="H61" s="4"/>
      <c r="I61" s="4"/>
      <c r="J61" s="4"/>
      <c r="K61" s="4"/>
      <c r="L61" s="4"/>
      <c r="M61" s="4"/>
      <c r="N61" s="4"/>
      <c r="O61" s="4"/>
      <c r="P61" s="4"/>
      <c r="Q61" s="4"/>
      <c r="R61" s="4"/>
      <c r="S61" s="4"/>
    </row>
    <row r="62" spans="1:19" ht="12.75">
      <c r="A62" s="4"/>
      <c r="B62" s="4"/>
      <c r="C62" s="4"/>
      <c r="D62" s="4"/>
      <c r="E62" s="4"/>
      <c r="F62" s="4"/>
      <c r="G62" s="4"/>
      <c r="H62" s="4"/>
      <c r="I62" s="4"/>
      <c r="J62" s="4"/>
      <c r="K62" s="4"/>
      <c r="L62" s="4"/>
      <c r="M62" s="4"/>
      <c r="N62" s="4"/>
      <c r="O62" s="4"/>
      <c r="P62" s="4"/>
      <c r="Q62" s="4"/>
      <c r="R62" s="4"/>
      <c r="S62" s="4"/>
    </row>
    <row r="63" spans="1:19" ht="12.75">
      <c r="A63" s="4"/>
      <c r="B63" s="6"/>
      <c r="C63" s="6"/>
      <c r="D63" s="4"/>
      <c r="E63" s="4"/>
      <c r="F63" s="4"/>
      <c r="G63" s="4"/>
      <c r="H63" s="4"/>
      <c r="I63" s="4"/>
      <c r="J63" s="4"/>
      <c r="K63" s="4"/>
      <c r="L63" s="4"/>
      <c r="M63" s="4"/>
      <c r="N63" s="4"/>
      <c r="O63" s="4"/>
      <c r="P63" s="4"/>
      <c r="Q63" s="4"/>
      <c r="R63" s="4"/>
      <c r="S63" s="4"/>
    </row>
    <row r="64" spans="1:19" ht="12.75" customHeight="1">
      <c r="A64" s="4"/>
      <c r="B64" s="4"/>
      <c r="C64" s="4"/>
      <c r="D64" s="4"/>
      <c r="E64" s="4"/>
      <c r="F64" s="4"/>
      <c r="G64" s="4"/>
      <c r="H64" s="4"/>
      <c r="I64" s="4"/>
      <c r="J64" s="4"/>
      <c r="K64" s="4"/>
      <c r="L64" s="4"/>
      <c r="M64" s="4"/>
      <c r="N64" s="4"/>
      <c r="O64" s="4"/>
      <c r="P64" s="4"/>
      <c r="Q64" s="4"/>
      <c r="R64" s="4"/>
      <c r="S64" s="4"/>
    </row>
    <row r="65" spans="1:19" ht="12.75">
      <c r="A65" s="4"/>
      <c r="B65" s="4"/>
      <c r="C65" s="4"/>
      <c r="D65" s="4"/>
      <c r="E65" s="4"/>
      <c r="F65" s="4"/>
      <c r="G65" s="4"/>
      <c r="H65" s="4"/>
      <c r="I65" s="4"/>
      <c r="J65" s="4"/>
      <c r="K65" s="4"/>
      <c r="L65" s="4"/>
      <c r="M65" s="4"/>
      <c r="N65" s="4"/>
      <c r="O65" s="4"/>
      <c r="P65" s="4"/>
      <c r="Q65" s="4"/>
      <c r="R65" s="4"/>
      <c r="S65" s="4"/>
    </row>
    <row r="66" spans="1:19" ht="12.75">
      <c r="A66" s="4"/>
      <c r="B66" s="4"/>
      <c r="C66" s="4"/>
      <c r="D66" s="4"/>
      <c r="E66" s="4"/>
      <c r="F66" s="4"/>
      <c r="G66" s="4"/>
      <c r="H66" s="4"/>
      <c r="I66" s="4"/>
      <c r="J66" s="4"/>
      <c r="K66" s="4"/>
      <c r="L66" s="4"/>
      <c r="M66" s="4"/>
      <c r="N66" s="4"/>
      <c r="O66" s="4"/>
      <c r="P66" s="4"/>
      <c r="Q66" s="4"/>
      <c r="R66" s="4"/>
      <c r="S66" s="4"/>
    </row>
    <row r="67" spans="1:19" ht="12.75">
      <c r="A67" s="4"/>
      <c r="B67" s="4"/>
      <c r="C67" s="4"/>
      <c r="D67" s="4"/>
      <c r="E67" s="4"/>
      <c r="F67" s="4"/>
      <c r="G67" s="4"/>
      <c r="H67" s="4"/>
      <c r="I67" s="4"/>
      <c r="J67" s="4"/>
      <c r="K67" s="4"/>
      <c r="L67" s="4"/>
      <c r="M67" s="4"/>
      <c r="N67" s="4"/>
      <c r="O67" s="4"/>
      <c r="P67" s="4"/>
      <c r="Q67" s="4"/>
      <c r="R67" s="4"/>
      <c r="S67" s="4"/>
    </row>
    <row r="68" spans="1:19" ht="12.75">
      <c r="A68" s="4"/>
      <c r="B68" s="4"/>
      <c r="C68" s="4"/>
      <c r="D68" s="4"/>
      <c r="E68" s="4"/>
      <c r="F68" s="4"/>
      <c r="G68" s="4"/>
      <c r="H68" s="4"/>
      <c r="I68" s="4"/>
      <c r="J68" s="4"/>
      <c r="K68" s="4"/>
      <c r="L68" s="4"/>
      <c r="M68" s="4"/>
      <c r="N68" s="4"/>
      <c r="O68" s="4"/>
      <c r="P68" s="4"/>
      <c r="Q68" s="4"/>
      <c r="R68" s="4"/>
      <c r="S68" s="4"/>
    </row>
    <row r="69" spans="1:19" ht="12.75">
      <c r="A69" s="4"/>
      <c r="B69" s="6"/>
      <c r="C69" s="6"/>
      <c r="D69" s="4"/>
      <c r="E69" s="4"/>
      <c r="F69" s="4"/>
      <c r="G69" s="4"/>
      <c r="H69" s="4"/>
      <c r="I69" s="4"/>
      <c r="J69" s="4"/>
      <c r="K69" s="4"/>
      <c r="L69" s="4"/>
      <c r="M69" s="4"/>
      <c r="N69" s="4"/>
      <c r="O69" s="4"/>
      <c r="P69" s="4"/>
      <c r="Q69" s="4"/>
      <c r="R69" s="4"/>
      <c r="S69" s="4"/>
    </row>
    <row r="70" spans="1:19" ht="12.75" customHeight="1">
      <c r="A70" s="4"/>
      <c r="B70" s="4"/>
      <c r="C70" s="4"/>
      <c r="D70" s="4"/>
      <c r="E70" s="4"/>
      <c r="F70" s="4"/>
      <c r="G70" s="4"/>
      <c r="H70" s="4"/>
      <c r="I70" s="4"/>
      <c r="J70" s="4"/>
      <c r="K70" s="4"/>
      <c r="L70" s="4"/>
      <c r="M70" s="4"/>
      <c r="N70" s="4"/>
      <c r="O70" s="4"/>
      <c r="P70" s="4"/>
      <c r="Q70" s="4"/>
      <c r="R70" s="4"/>
      <c r="S70" s="4"/>
    </row>
    <row r="71" spans="1:19" ht="12.75">
      <c r="A71" s="4"/>
      <c r="B71" s="4"/>
      <c r="C71" s="4"/>
      <c r="D71" s="4"/>
      <c r="E71" s="4"/>
      <c r="F71" s="4"/>
      <c r="G71" s="4"/>
      <c r="H71" s="4"/>
      <c r="I71" s="4"/>
      <c r="J71" s="4"/>
      <c r="K71" s="4"/>
      <c r="L71" s="4"/>
      <c r="M71" s="4"/>
      <c r="N71" s="4"/>
      <c r="O71" s="4"/>
      <c r="P71" s="4"/>
      <c r="Q71" s="4"/>
      <c r="R71" s="4"/>
      <c r="S71" s="4"/>
    </row>
    <row r="72" spans="1:19" ht="12.75">
      <c r="A72" s="4"/>
      <c r="B72" s="4"/>
      <c r="C72" s="4"/>
      <c r="D72" s="4"/>
      <c r="E72" s="4"/>
      <c r="F72" s="4"/>
      <c r="G72" s="4"/>
      <c r="H72" s="4"/>
      <c r="I72" s="4"/>
      <c r="J72" s="4"/>
      <c r="K72" s="4"/>
      <c r="L72" s="4"/>
      <c r="M72" s="4"/>
      <c r="N72" s="4"/>
      <c r="O72" s="4"/>
      <c r="P72" s="4"/>
      <c r="Q72" s="4"/>
      <c r="R72" s="4"/>
      <c r="S72" s="4"/>
    </row>
    <row r="73" spans="1:19" ht="12.75">
      <c r="A73" s="4"/>
      <c r="B73" s="4"/>
      <c r="C73" s="4"/>
      <c r="D73" s="4"/>
      <c r="E73" s="4"/>
      <c r="F73" s="4"/>
      <c r="G73" s="4"/>
      <c r="H73" s="4"/>
      <c r="I73" s="4"/>
      <c r="J73" s="4"/>
      <c r="K73" s="4"/>
      <c r="L73" s="4"/>
      <c r="M73" s="4"/>
      <c r="N73" s="4"/>
      <c r="O73" s="4"/>
      <c r="P73" s="4"/>
      <c r="Q73" s="4"/>
      <c r="R73" s="4"/>
      <c r="S73" s="4"/>
    </row>
    <row r="74" spans="1:19" ht="12.75">
      <c r="A74" s="4"/>
      <c r="B74" s="4"/>
      <c r="C74" s="4"/>
      <c r="D74" s="4"/>
      <c r="E74" s="4"/>
      <c r="F74" s="4"/>
      <c r="G74" s="4"/>
      <c r="H74" s="4"/>
      <c r="I74" s="4"/>
      <c r="J74" s="4"/>
      <c r="K74" s="4"/>
      <c r="L74" s="4"/>
      <c r="M74" s="4"/>
      <c r="N74" s="4"/>
      <c r="O74" s="4"/>
      <c r="P74" s="4"/>
      <c r="Q74" s="4"/>
      <c r="R74" s="4"/>
      <c r="S74" s="4"/>
    </row>
    <row r="75" spans="1:19" ht="12.75">
      <c r="A75" s="4"/>
      <c r="B75" s="4"/>
      <c r="C75" s="4"/>
      <c r="D75" s="4"/>
      <c r="E75" s="4"/>
      <c r="F75" s="4"/>
      <c r="G75" s="4"/>
      <c r="H75" s="4"/>
      <c r="I75" s="4"/>
      <c r="J75" s="4"/>
      <c r="K75" s="4"/>
      <c r="L75" s="4"/>
      <c r="M75" s="4"/>
      <c r="N75" s="4"/>
      <c r="O75" s="4"/>
      <c r="P75" s="4"/>
      <c r="Q75" s="4"/>
      <c r="R75" s="4"/>
      <c r="S75" s="4"/>
    </row>
    <row r="76" spans="1:19" ht="12.75">
      <c r="A76" s="4"/>
      <c r="B76" s="4"/>
      <c r="C76" s="4"/>
      <c r="D76" s="4"/>
      <c r="E76" s="4"/>
      <c r="F76" s="4"/>
      <c r="G76" s="4"/>
      <c r="H76" s="4"/>
      <c r="I76" s="4"/>
      <c r="J76" s="4"/>
      <c r="K76" s="4"/>
      <c r="L76" s="4"/>
      <c r="M76" s="4"/>
      <c r="N76" s="4"/>
      <c r="O76" s="4"/>
      <c r="P76" s="4"/>
      <c r="Q76" s="4"/>
      <c r="R76" s="4"/>
      <c r="S76" s="4"/>
    </row>
    <row r="77" spans="1:19" ht="12.75">
      <c r="A77" s="4"/>
      <c r="B77" s="4"/>
      <c r="C77" s="4"/>
      <c r="D77" s="4"/>
      <c r="E77" s="4"/>
      <c r="F77" s="4"/>
      <c r="G77" s="4"/>
      <c r="H77" s="4"/>
      <c r="I77" s="4"/>
      <c r="J77" s="4"/>
      <c r="K77" s="4"/>
      <c r="L77" s="4"/>
      <c r="M77" s="4"/>
      <c r="N77" s="4"/>
      <c r="O77" s="4"/>
      <c r="P77" s="4"/>
      <c r="Q77" s="4"/>
      <c r="R77" s="4"/>
      <c r="S77" s="4"/>
    </row>
    <row r="78" spans="1:19" ht="12.75">
      <c r="A78" s="4"/>
      <c r="B78" s="4"/>
      <c r="C78" s="4"/>
      <c r="D78" s="4"/>
      <c r="E78" s="4"/>
      <c r="F78" s="4"/>
      <c r="G78" s="4"/>
      <c r="H78" s="4"/>
      <c r="I78" s="4"/>
      <c r="J78" s="4"/>
      <c r="K78" s="4"/>
      <c r="L78" s="4"/>
      <c r="M78" s="4"/>
      <c r="N78" s="4"/>
      <c r="O78" s="4"/>
      <c r="P78" s="4"/>
      <c r="Q78" s="4"/>
      <c r="R78" s="4"/>
      <c r="S78" s="4"/>
    </row>
    <row r="79" ht="12.75">
      <c r="A79" s="4"/>
    </row>
  </sheetData>
  <sheetProtection password="CA1D" sheet="1" objects="1" scenarios="1"/>
  <mergeCells count="44">
    <mergeCell ref="C57:D57"/>
    <mergeCell ref="L1:L4"/>
    <mergeCell ref="C7:D7"/>
    <mergeCell ref="T1:T57"/>
    <mergeCell ref="S1:S4"/>
    <mergeCell ref="P1:P4"/>
    <mergeCell ref="M1:M4"/>
    <mergeCell ref="O1:O4"/>
    <mergeCell ref="Q1:Q4"/>
    <mergeCell ref="N1:N4"/>
    <mergeCell ref="A1:A57"/>
    <mergeCell ref="C9:D9"/>
    <mergeCell ref="C45:D45"/>
    <mergeCell ref="C49:D49"/>
    <mergeCell ref="C8:D8"/>
    <mergeCell ref="C10:D10"/>
    <mergeCell ref="C11:D11"/>
    <mergeCell ref="C15:D15"/>
    <mergeCell ref="C12:D12"/>
    <mergeCell ref="B3:D3"/>
    <mergeCell ref="R1:R4"/>
    <mergeCell ref="K1:K4"/>
    <mergeCell ref="J1:J4"/>
    <mergeCell ref="H1:H4"/>
    <mergeCell ref="B4:D4"/>
    <mergeCell ref="G1:G4"/>
    <mergeCell ref="I1:I4"/>
    <mergeCell ref="E1:E4"/>
    <mergeCell ref="F1:F4"/>
    <mergeCell ref="D14:K14"/>
    <mergeCell ref="D6:N6"/>
    <mergeCell ref="C56:D56"/>
    <mergeCell ref="C52:D52"/>
    <mergeCell ref="C53:D53"/>
    <mergeCell ref="C54:D54"/>
    <mergeCell ref="C55:D55"/>
    <mergeCell ref="C16:D16"/>
    <mergeCell ref="C27:D27"/>
    <mergeCell ref="D18:O18"/>
    <mergeCell ref="C48:D48"/>
    <mergeCell ref="D47:M47"/>
    <mergeCell ref="D51:O51"/>
    <mergeCell ref="D29:P29"/>
    <mergeCell ref="C31:D31"/>
  </mergeCells>
  <hyperlinks>
    <hyperlink ref="D29" r:id="rId1" display="http://www.scouting.org/cubscouts/resources/13-228/index.html"/>
    <hyperlink ref="D51" r:id="rId2" display="http://www.usscouts.org/usscouts/advance/EmergPrep.html"/>
    <hyperlink ref="D6" r:id="rId3" display="http://www.usscouts.org/advance/cubscout/worldcons.html"/>
    <hyperlink ref="D18" r:id="rId4" display="http://www.usscouts.org/advance/cubscout/leavenotrace.html"/>
    <hyperlink ref="D14" r:id="rId5" display="http://www.geocities.com/~pack215/cgt.html"/>
    <hyperlink ref="D47" r:id="rId6" display="http://www.usscouts.org/advance/boyscout/donor.html"/>
  </hyperlinks>
  <printOptions/>
  <pageMargins left="0.75" right="0.7" top="1" bottom="1" header="0.5" footer="0.5"/>
  <pageSetup horizontalDpi="600" verticalDpi="600" orientation="portrait" r:id="rId7"/>
  <headerFooter alignWithMargins="0">
    <oddHeader>&amp;C&amp;"Arial,Bold"&amp;14WolfTrax&amp;12
Additional Awards - &amp;D</oddHeader>
    <oddFooter>&amp;CPage &amp;P</oddFooter>
  </headerFooter>
  <rowBreaks count="1" manualBreakCount="1">
    <brk id="45" max="255" man="1"/>
  </rowBreaks>
  <ignoredErrors>
    <ignoredError sqref="E9" formula="1"/>
  </ignoredErrors>
</worksheet>
</file>

<file path=xl/worksheets/sheet8.xml><?xml version="1.0" encoding="utf-8"?>
<worksheet xmlns="http://schemas.openxmlformats.org/spreadsheetml/2006/main" xmlns:r="http://schemas.openxmlformats.org/officeDocument/2006/relationships">
  <sheetPr>
    <pageSetUpPr fitToPage="1"/>
  </sheetPr>
  <dimension ref="A1:AF63"/>
  <sheetViews>
    <sheetView showGridLines="0" zoomScale="90" zoomScaleNormal="90" workbookViewId="0" topLeftCell="A1">
      <pane xSplit="1" ySplit="1" topLeftCell="B2" activePane="bottomRight" state="frozen"/>
      <selection pane="topLeft" activeCell="A1" sqref="A1"/>
      <selection pane="topRight" activeCell="B1" sqref="B1"/>
      <selection pane="bottomLeft" activeCell="A2" sqref="A2"/>
      <selection pane="bottomRight" activeCell="C3" sqref="C3"/>
    </sheetView>
  </sheetViews>
  <sheetFormatPr defaultColWidth="9.140625" defaultRowHeight="12.75"/>
  <cols>
    <col min="1" max="1" width="17.8515625" style="0" customWidth="1"/>
    <col min="2" max="2" width="3.28125" style="70" customWidth="1"/>
    <col min="3" max="3" width="7.140625" style="40" customWidth="1"/>
    <col min="4" max="4" width="3.28125" style="76" customWidth="1"/>
    <col min="5" max="5" width="7.140625" style="37" customWidth="1"/>
    <col min="6" max="6" width="3.28125" style="70" customWidth="1"/>
    <col min="7" max="7" width="7.140625" style="37" customWidth="1"/>
    <col min="8" max="8" width="3.28125" style="70" customWidth="1"/>
    <col min="9" max="9" width="7.140625" style="37" customWidth="1"/>
    <col min="10" max="10" width="3.28125" style="70" customWidth="1"/>
    <col min="11" max="11" width="7.140625" style="37" customWidth="1"/>
    <col min="12" max="12" width="3.28125" style="70" customWidth="1"/>
    <col min="13" max="13" width="7.140625" style="37" customWidth="1"/>
    <col min="14" max="14" width="3.28125" style="70" customWidth="1"/>
    <col min="15" max="15" width="7.140625" style="37" customWidth="1"/>
    <col min="16" max="16" width="3.28125" style="70" customWidth="1"/>
    <col min="17" max="17" width="7.140625" style="37" customWidth="1"/>
    <col min="18" max="18" width="3.28125" style="70" customWidth="1"/>
    <col min="19" max="19" width="7.140625" style="37" customWidth="1"/>
    <col min="20" max="20" width="3.28125" style="70" customWidth="1"/>
    <col min="21" max="21" width="7.140625" style="37" customWidth="1"/>
    <col min="22" max="22" width="3.28125" style="70" customWidth="1"/>
    <col min="23" max="23" width="7.140625" style="37" customWidth="1"/>
    <col min="24" max="24" width="3.28125" style="70" customWidth="1"/>
    <col min="25" max="25" width="7.140625" style="37" customWidth="1"/>
    <col min="26" max="26" width="3.28125" style="70" customWidth="1"/>
    <col min="27" max="27" width="7.140625" style="37" customWidth="1"/>
    <col min="28" max="28" width="3.28125" style="70" customWidth="1"/>
    <col min="29" max="29" width="7.140625" style="37" customWidth="1"/>
    <col min="30" max="30" width="3.28125" style="70" customWidth="1"/>
    <col min="31" max="31" width="7.140625" style="37" customWidth="1"/>
  </cols>
  <sheetData>
    <row r="1" spans="1:31" ht="57" customHeight="1">
      <c r="A1" s="90" t="s">
        <v>374</v>
      </c>
      <c r="B1" s="223" t="str">
        <f>'Scout 1'!$A1</f>
        <v>Scout 1</v>
      </c>
      <c r="C1" s="223"/>
      <c r="D1" s="223" t="str">
        <f>'Scout 2'!$A1</f>
        <v>Scout 2</v>
      </c>
      <c r="E1" s="223"/>
      <c r="F1" s="223" t="str">
        <f>'Scout 3'!$A1</f>
        <v>Scout 3</v>
      </c>
      <c r="G1" s="223"/>
      <c r="H1" s="223" t="str">
        <f>'Scout 4'!$A1</f>
        <v>Scout 4</v>
      </c>
      <c r="I1" s="223"/>
      <c r="J1" s="223" t="str">
        <f>'Scout 5'!$A1</f>
        <v>Scout 5</v>
      </c>
      <c r="K1" s="223"/>
      <c r="L1" s="223" t="str">
        <f>'Scout 6'!$A1</f>
        <v>Scout 6</v>
      </c>
      <c r="M1" s="223"/>
      <c r="N1" s="223" t="str">
        <f>'Scout 7'!$A1</f>
        <v>Scout 7</v>
      </c>
      <c r="O1" s="223"/>
      <c r="P1" s="223" t="str">
        <f>'Scout 8'!$A1</f>
        <v>Scout 8</v>
      </c>
      <c r="Q1" s="223"/>
      <c r="R1" s="223" t="str">
        <f>'Scout 9'!$A1</f>
        <v>Scout 9</v>
      </c>
      <c r="S1" s="223"/>
      <c r="T1" s="223" t="str">
        <f>'Scout 10'!$A1</f>
        <v>Scout 10</v>
      </c>
      <c r="U1" s="223"/>
      <c r="V1" s="223" t="str">
        <f>'Scout 11'!$A1</f>
        <v>Scout 11</v>
      </c>
      <c r="W1" s="223"/>
      <c r="X1" s="223" t="str">
        <f>'Scout 12'!$A1</f>
        <v>Scout 12</v>
      </c>
      <c r="Y1" s="223"/>
      <c r="Z1" s="223" t="str">
        <f>'Scout 13'!$A1</f>
        <v>Scout 13</v>
      </c>
      <c r="AA1" s="223"/>
      <c r="AB1" s="223" t="str">
        <f>'Scout 14'!$A1</f>
        <v>Scout 14</v>
      </c>
      <c r="AC1" s="223"/>
      <c r="AD1" s="223" t="str">
        <f>'Scout 15'!$A1</f>
        <v>Scout 15</v>
      </c>
      <c r="AE1" s="223"/>
    </row>
    <row r="2" spans="1:32" ht="45" customHeight="1">
      <c r="A2" s="89"/>
      <c r="B2" s="73" t="s">
        <v>333</v>
      </c>
      <c r="C2" s="72" t="s">
        <v>334</v>
      </c>
      <c r="D2" s="73" t="s">
        <v>333</v>
      </c>
      <c r="E2" s="72" t="s">
        <v>334</v>
      </c>
      <c r="F2" s="73" t="s">
        <v>333</v>
      </c>
      <c r="G2" s="72" t="s">
        <v>334</v>
      </c>
      <c r="H2" s="73" t="s">
        <v>333</v>
      </c>
      <c r="I2" s="72" t="s">
        <v>334</v>
      </c>
      <c r="J2" s="73" t="s">
        <v>333</v>
      </c>
      <c r="K2" s="72" t="s">
        <v>334</v>
      </c>
      <c r="L2" s="73" t="s">
        <v>333</v>
      </c>
      <c r="M2" s="72" t="s">
        <v>334</v>
      </c>
      <c r="N2" s="73" t="s">
        <v>333</v>
      </c>
      <c r="O2" s="72" t="s">
        <v>334</v>
      </c>
      <c r="P2" s="73" t="s">
        <v>333</v>
      </c>
      <c r="Q2" s="72" t="s">
        <v>334</v>
      </c>
      <c r="R2" s="73" t="s">
        <v>333</v>
      </c>
      <c r="S2" s="72" t="s">
        <v>334</v>
      </c>
      <c r="T2" s="73" t="s">
        <v>333</v>
      </c>
      <c r="U2" s="72" t="s">
        <v>334</v>
      </c>
      <c r="V2" s="73" t="s">
        <v>333</v>
      </c>
      <c r="W2" s="72" t="s">
        <v>334</v>
      </c>
      <c r="X2" s="73" t="s">
        <v>333</v>
      </c>
      <c r="Y2" s="72" t="s">
        <v>334</v>
      </c>
      <c r="Z2" s="73" t="s">
        <v>333</v>
      </c>
      <c r="AA2" s="72" t="s">
        <v>334</v>
      </c>
      <c r="AB2" s="73" t="s">
        <v>333</v>
      </c>
      <c r="AC2" s="72" t="s">
        <v>334</v>
      </c>
      <c r="AD2" s="73" t="s">
        <v>333</v>
      </c>
      <c r="AE2" s="78" t="s">
        <v>334</v>
      </c>
      <c r="AF2" s="4"/>
    </row>
    <row r="3" spans="1:32" ht="12.75">
      <c r="A3" s="77" t="s">
        <v>252</v>
      </c>
      <c r="B3" s="74" t="str">
        <f>IF(COUNTIF('Scout 1'!$B11:$B22,"C")=12,"C"," ")</f>
        <v> </v>
      </c>
      <c r="C3" s="81"/>
      <c r="D3" s="74" t="str">
        <f>IF(COUNTIF('Scout 2'!$B11:$B22,"C")=12,"C"," ")</f>
        <v> </v>
      </c>
      <c r="E3" s="81"/>
      <c r="F3" s="74" t="str">
        <f>IF(COUNTIF('Scout 3'!$B11:$B22,"C")=12,"C"," ")</f>
        <v> </v>
      </c>
      <c r="G3" s="81"/>
      <c r="H3" s="74" t="str">
        <f>IF(COUNTIF('Scout 4'!$B11:$B22,"C")=12,"C"," ")</f>
        <v> </v>
      </c>
      <c r="I3" s="81"/>
      <c r="J3" s="74" t="str">
        <f>IF(COUNTIF('Scout 5'!$B11:$B22,"C")=12,"C"," ")</f>
        <v> </v>
      </c>
      <c r="K3" s="81"/>
      <c r="L3" s="74" t="str">
        <f>IF(COUNTIF('Scout 6'!$B11:$B22,"C")=12,"C"," ")</f>
        <v> </v>
      </c>
      <c r="M3" s="81"/>
      <c r="N3" s="74" t="str">
        <f>IF(COUNTIF('Scout 7'!$B11:$B22,"C")=12,"C"," ")</f>
        <v> </v>
      </c>
      <c r="O3" s="81"/>
      <c r="P3" s="74" t="str">
        <f>IF(COUNTIF('Scout 8'!$B11:$B22,"C")=12,"C"," ")</f>
        <v> </v>
      </c>
      <c r="Q3" s="81"/>
      <c r="R3" s="74" t="str">
        <f>IF(COUNTIF('Scout 9'!$B11:$B22,"C")=12,"C"," ")</f>
        <v> </v>
      </c>
      <c r="S3" s="81"/>
      <c r="T3" s="74" t="str">
        <f>IF(COUNTIF('Scout 10'!$B11:$B22,"C")=12,"C"," ")</f>
        <v> </v>
      </c>
      <c r="U3" s="81"/>
      <c r="V3" s="74" t="str">
        <f>IF(COUNTIF('Scout 11'!$B11:$B22,"C")=12,"C"," ")</f>
        <v> </v>
      </c>
      <c r="W3" s="81"/>
      <c r="X3" s="74" t="str">
        <f>IF(COUNTIF('Scout 12'!$B11:$B22,"C")=12,"C"," ")</f>
        <v> </v>
      </c>
      <c r="Y3" s="81"/>
      <c r="Z3" s="74" t="str">
        <f>IF(COUNTIF('Scout 13'!$B11:$B22,"C")=12,"C"," ")</f>
        <v> </v>
      </c>
      <c r="AA3" s="81"/>
      <c r="AB3" s="74" t="str">
        <f>IF(COUNTIF('Scout 14'!$B11:$B22,"C")=12,"C"," ")</f>
        <v> </v>
      </c>
      <c r="AC3" s="81"/>
      <c r="AD3" s="74" t="str">
        <f>IF(COUNTIF('Scout 15'!$B11:$B22,"C")=12,"C"," ")</f>
        <v> </v>
      </c>
      <c r="AE3" s="83"/>
      <c r="AF3" s="4"/>
    </row>
    <row r="4" spans="1:32" ht="12.75">
      <c r="A4" s="77" t="s">
        <v>351</v>
      </c>
      <c r="B4" s="74" t="str">
        <f>IF('Scout 1'!$B7&gt;0,"C"," ")</f>
        <v> </v>
      </c>
      <c r="C4" s="81"/>
      <c r="D4" s="74" t="str">
        <f>IF('Scout 2'!$B7&gt;0,"C"," ")</f>
        <v> </v>
      </c>
      <c r="E4" s="81"/>
      <c r="F4" s="74" t="str">
        <f>IF('Scout 3'!$B7&gt;0,"C"," ")</f>
        <v> </v>
      </c>
      <c r="G4" s="81"/>
      <c r="H4" s="74" t="str">
        <f>IF('Scout 4'!$B7&gt;0,"C"," ")</f>
        <v> </v>
      </c>
      <c r="I4" s="81"/>
      <c r="J4" s="74" t="str">
        <f>IF('Scout 5'!$B7&gt;0,"C"," ")</f>
        <v> </v>
      </c>
      <c r="K4" s="81"/>
      <c r="L4" s="74" t="str">
        <f>IF('Scout 6'!$B7&gt;0,"C"," ")</f>
        <v> </v>
      </c>
      <c r="M4" s="81"/>
      <c r="N4" s="74" t="str">
        <f>IF('Scout 7'!$B7&gt;0,"C"," ")</f>
        <v> </v>
      </c>
      <c r="O4" s="81"/>
      <c r="P4" s="74" t="str">
        <f>IF('Scout 8'!$B7&gt;0,"C"," ")</f>
        <v> </v>
      </c>
      <c r="Q4" s="81"/>
      <c r="R4" s="74" t="str">
        <f>IF('Scout 9'!$B7&gt;0,"C"," ")</f>
        <v> </v>
      </c>
      <c r="S4" s="81"/>
      <c r="T4" s="74" t="str">
        <f>IF('Scout 10'!$B7&gt;0,"C"," ")</f>
        <v> </v>
      </c>
      <c r="U4" s="81"/>
      <c r="V4" s="74" t="str">
        <f>IF('Scout 11'!$B7&gt;0,"C"," ")</f>
        <v> </v>
      </c>
      <c r="W4" s="81"/>
      <c r="X4" s="74" t="str">
        <f>IF('Scout 12'!$B7&gt;0,"C"," ")</f>
        <v> </v>
      </c>
      <c r="Y4" s="81"/>
      <c r="Z4" s="74" t="str">
        <f>IF('Scout 13'!$B7&gt;0,"C"," ")</f>
        <v> </v>
      </c>
      <c r="AA4" s="81"/>
      <c r="AB4" s="74" t="str">
        <f>IF('Scout 14'!$B7&gt;0,"C"," ")</f>
        <v> </v>
      </c>
      <c r="AC4" s="81"/>
      <c r="AD4" s="74" t="str">
        <f>IF('Scout 15'!$B7&gt;0,"C"," ")</f>
        <v> </v>
      </c>
      <c r="AE4" s="83"/>
      <c r="AF4" s="4"/>
    </row>
    <row r="5" spans="1:32" ht="12.75">
      <c r="A5" s="77" t="s">
        <v>352</v>
      </c>
      <c r="B5" s="74" t="str">
        <f>IF('Scout 1'!$B7&gt;1,"C"," ")</f>
        <v> </v>
      </c>
      <c r="C5" s="81"/>
      <c r="D5" s="74" t="str">
        <f>IF('Scout 2'!$B7&gt;1,"C"," ")</f>
        <v> </v>
      </c>
      <c r="E5" s="81"/>
      <c r="F5" s="74" t="str">
        <f>IF('Scout 3'!$B7&gt;1,"C"," ")</f>
        <v> </v>
      </c>
      <c r="G5" s="81"/>
      <c r="H5" s="74" t="str">
        <f>IF('Scout 4'!$B7&gt;1,"C"," ")</f>
        <v> </v>
      </c>
      <c r="I5" s="81"/>
      <c r="J5" s="74" t="str">
        <f>IF('Scout 5'!$B7&gt;1,"C"," ")</f>
        <v> </v>
      </c>
      <c r="K5" s="81"/>
      <c r="L5" s="74" t="str">
        <f>IF('Scout 6'!$B7&gt;1,"C"," ")</f>
        <v> </v>
      </c>
      <c r="M5" s="81"/>
      <c r="N5" s="74" t="str">
        <f>IF('Scout 7'!$B7&gt;1,"C"," ")</f>
        <v> </v>
      </c>
      <c r="O5" s="81"/>
      <c r="P5" s="74" t="str">
        <f>IF('Scout 8'!$B7&gt;1,"C"," ")</f>
        <v> </v>
      </c>
      <c r="Q5" s="81"/>
      <c r="R5" s="74" t="str">
        <f>IF('Scout 9'!$B7&gt;1,"C"," ")</f>
        <v> </v>
      </c>
      <c r="S5" s="81"/>
      <c r="T5" s="74" t="str">
        <f>IF('Scout 10'!$B7&gt;1,"C"," ")</f>
        <v> </v>
      </c>
      <c r="U5" s="81"/>
      <c r="V5" s="74" t="str">
        <f>IF('Scout 11'!$B7&gt;1,"C"," ")</f>
        <v> </v>
      </c>
      <c r="W5" s="81"/>
      <c r="X5" s="74" t="str">
        <f>IF('Scout 12'!$B7&gt;1,"C"," ")</f>
        <v> </v>
      </c>
      <c r="Y5" s="81"/>
      <c r="Z5" s="74" t="str">
        <f>IF('Scout 13'!$B7&gt;1,"C"," ")</f>
        <v> </v>
      </c>
      <c r="AA5" s="81"/>
      <c r="AB5" s="74" t="str">
        <f>IF('Scout 14'!$B7&gt;1,"C"," ")</f>
        <v> </v>
      </c>
      <c r="AC5" s="81"/>
      <c r="AD5" s="74" t="str">
        <f>IF('Scout 15'!$B7&gt;1,"C"," ")</f>
        <v> </v>
      </c>
      <c r="AE5" s="83"/>
      <c r="AF5" s="4"/>
    </row>
    <row r="6" spans="1:32" ht="12.75">
      <c r="A6" s="77" t="s">
        <v>353</v>
      </c>
      <c r="B6" s="74" t="str">
        <f>IF('Scout 1'!$B7&gt;2,"C"," ")</f>
        <v> </v>
      </c>
      <c r="C6" s="81"/>
      <c r="D6" s="74" t="str">
        <f>IF('Scout 2'!$B7&gt;2,"C"," ")</f>
        <v> </v>
      </c>
      <c r="E6" s="81"/>
      <c r="F6" s="74" t="str">
        <f>IF('Scout 3'!$B7&gt;2,"C"," ")</f>
        <v> </v>
      </c>
      <c r="G6" s="81"/>
      <c r="H6" s="74" t="str">
        <f>IF('Scout 4'!$B7&gt;2,"C"," ")</f>
        <v> </v>
      </c>
      <c r="I6" s="81"/>
      <c r="J6" s="74" t="str">
        <f>IF('Scout 5'!$B7&gt;2,"C"," ")</f>
        <v> </v>
      </c>
      <c r="K6" s="81"/>
      <c r="L6" s="74" t="str">
        <f>IF('Scout 6'!$B7&gt;2,"C"," ")</f>
        <v> </v>
      </c>
      <c r="M6" s="81"/>
      <c r="N6" s="74" t="str">
        <f>IF('Scout 7'!$B7&gt;2,"C"," ")</f>
        <v> </v>
      </c>
      <c r="O6" s="81"/>
      <c r="P6" s="74" t="str">
        <f>IF('Scout 8'!$B7&gt;2,"C"," ")</f>
        <v> </v>
      </c>
      <c r="Q6" s="81"/>
      <c r="R6" s="74" t="str">
        <f>IF('Scout 9'!$B7&gt;2,"C"," ")</f>
        <v> </v>
      </c>
      <c r="S6" s="81"/>
      <c r="T6" s="74" t="str">
        <f>IF('Scout 10'!$B7&gt;2,"C"," ")</f>
        <v> </v>
      </c>
      <c r="U6" s="81"/>
      <c r="V6" s="74" t="str">
        <f>IF('Scout 11'!$B7&gt;2,"C"," ")</f>
        <v> </v>
      </c>
      <c r="W6" s="81"/>
      <c r="X6" s="74" t="str">
        <f>IF('Scout 12'!$B7&gt;2,"C"," ")</f>
        <v> </v>
      </c>
      <c r="Y6" s="81"/>
      <c r="Z6" s="74" t="str">
        <f>IF('Scout 13'!$B7&gt;2,"C"," ")</f>
        <v> </v>
      </c>
      <c r="AA6" s="81"/>
      <c r="AB6" s="74" t="str">
        <f>IF('Scout 14'!$B7&gt;2,"C"," ")</f>
        <v> </v>
      </c>
      <c r="AC6" s="81"/>
      <c r="AD6" s="74" t="str">
        <f>IF('Scout 15'!$B7&gt;2,"C"," ")</f>
        <v> </v>
      </c>
      <c r="AE6" s="83"/>
      <c r="AF6" s="4"/>
    </row>
    <row r="7" spans="1:32" ht="12.75">
      <c r="A7" s="77" t="s">
        <v>354</v>
      </c>
      <c r="B7" s="74" t="str">
        <f>IF('Scout 1'!$B7&gt;3,"C"," ")</f>
        <v> </v>
      </c>
      <c r="C7" s="81"/>
      <c r="D7" s="74" t="str">
        <f>IF('Scout 2'!$B7&gt;3,"C"," ")</f>
        <v> </v>
      </c>
      <c r="E7" s="81"/>
      <c r="F7" s="74" t="str">
        <f>IF('Scout 3'!$B7&gt;3,"C"," ")</f>
        <v> </v>
      </c>
      <c r="G7" s="81"/>
      <c r="H7" s="74" t="str">
        <f>IF('Scout 4'!$B7&gt;3,"C"," ")</f>
        <v> </v>
      </c>
      <c r="I7" s="81"/>
      <c r="J7" s="74" t="str">
        <f>IF('Scout 5'!$B7&gt;3,"C"," ")</f>
        <v> </v>
      </c>
      <c r="K7" s="81"/>
      <c r="L7" s="74" t="str">
        <f>IF('Scout 6'!$B7&gt;3,"C"," ")</f>
        <v> </v>
      </c>
      <c r="M7" s="81"/>
      <c r="N7" s="74" t="str">
        <f>IF('Scout 7'!$B7&gt;3,"C"," ")</f>
        <v> </v>
      </c>
      <c r="O7" s="81"/>
      <c r="P7" s="74" t="str">
        <f>IF('Scout 8'!$B7&gt;3,"C"," ")</f>
        <v> </v>
      </c>
      <c r="Q7" s="81"/>
      <c r="R7" s="74" t="str">
        <f>IF('Scout 9'!$B7&gt;3,"C"," ")</f>
        <v> </v>
      </c>
      <c r="S7" s="81"/>
      <c r="T7" s="74" t="str">
        <f>IF('Scout 10'!$B7&gt;3,"C"," ")</f>
        <v> </v>
      </c>
      <c r="U7" s="81"/>
      <c r="V7" s="74" t="str">
        <f>IF('Scout 11'!$B7&gt;3,"C"," ")</f>
        <v> </v>
      </c>
      <c r="W7" s="81"/>
      <c r="X7" s="74" t="str">
        <f>IF('Scout 12'!$B7&gt;3,"C"," ")</f>
        <v> </v>
      </c>
      <c r="Y7" s="81"/>
      <c r="Z7" s="74" t="str">
        <f>IF('Scout 13'!$B7&gt;3,"C"," ")</f>
        <v> </v>
      </c>
      <c r="AA7" s="81"/>
      <c r="AB7" s="74" t="str">
        <f>IF('Scout 14'!$B7&gt;3,"C"," ")</f>
        <v> </v>
      </c>
      <c r="AC7" s="81"/>
      <c r="AD7" s="74" t="str">
        <f>IF('Scout 15'!$B7&gt;3,"C"," ")</f>
        <v> </v>
      </c>
      <c r="AE7" s="83"/>
      <c r="AF7" s="4"/>
    </row>
    <row r="8" spans="1:32" ht="12.75">
      <c r="A8" s="119"/>
      <c r="B8" s="120"/>
      <c r="C8" s="121"/>
      <c r="D8" s="120"/>
      <c r="E8" s="121"/>
      <c r="F8" s="120"/>
      <c r="G8" s="121"/>
      <c r="H8" s="120"/>
      <c r="I8" s="121"/>
      <c r="J8" s="120"/>
      <c r="K8" s="121"/>
      <c r="L8" s="120"/>
      <c r="M8" s="121"/>
      <c r="N8" s="120"/>
      <c r="O8" s="121"/>
      <c r="P8" s="120"/>
      <c r="Q8" s="121"/>
      <c r="R8" s="120"/>
      <c r="S8" s="121"/>
      <c r="T8" s="120"/>
      <c r="U8" s="121"/>
      <c r="V8" s="120"/>
      <c r="W8" s="121"/>
      <c r="X8" s="120"/>
      <c r="Y8" s="121"/>
      <c r="Z8" s="120"/>
      <c r="AA8" s="121"/>
      <c r="AB8" s="120"/>
      <c r="AC8" s="121"/>
      <c r="AD8" s="120"/>
      <c r="AE8" s="122"/>
      <c r="AF8" s="4"/>
    </row>
    <row r="9" spans="1:32" ht="12.75">
      <c r="A9" s="77" t="s">
        <v>335</v>
      </c>
      <c r="B9" s="74" t="str">
        <f>IF(B3="C",IF('Scout 1'!$B6&gt;0,"C"," ")," ")</f>
        <v> </v>
      </c>
      <c r="C9" s="81"/>
      <c r="D9" s="74" t="str">
        <f>IF(D3="C",IF('Scout 2'!$B6&gt;0,"C"," ")," ")</f>
        <v> </v>
      </c>
      <c r="E9" s="81"/>
      <c r="F9" s="74" t="str">
        <f>IF(F3="C",IF('Scout 3'!$B6&gt;0,"C"," ")," ")</f>
        <v> </v>
      </c>
      <c r="G9" s="81"/>
      <c r="H9" s="74" t="str">
        <f>IF(H3="C",IF('Scout 4'!$B6&gt;0,"C"," ")," ")</f>
        <v> </v>
      </c>
      <c r="I9" s="81"/>
      <c r="J9" s="74" t="str">
        <f>IF(J3="C",IF('Scout 5'!$B6&gt;0,"C"," ")," ")</f>
        <v> </v>
      </c>
      <c r="K9" s="81"/>
      <c r="L9" s="74" t="str">
        <f>IF(L3="C",IF('Scout 6'!$B6&gt;0,"C"," ")," ")</f>
        <v> </v>
      </c>
      <c r="M9" s="81"/>
      <c r="N9" s="74" t="str">
        <f>IF(N3="C",IF('Scout 7'!$B6&gt;0,"C"," ")," ")</f>
        <v> </v>
      </c>
      <c r="O9" s="81"/>
      <c r="P9" s="74" t="str">
        <f>IF(P3="C",IF('Scout 8'!$B6&gt;0,"C"," ")," ")</f>
        <v> </v>
      </c>
      <c r="Q9" s="81"/>
      <c r="R9" s="74" t="str">
        <f>IF(R3="C",IF('Scout 9'!$B6&gt;0,"C"," ")," ")</f>
        <v> </v>
      </c>
      <c r="S9" s="81"/>
      <c r="T9" s="74" t="str">
        <f>IF(T3="C",IF('Scout 10'!$B6&gt;0,"C"," ")," ")</f>
        <v> </v>
      </c>
      <c r="U9" s="81"/>
      <c r="V9" s="74" t="str">
        <f>IF(V3="C",IF('Scout 11'!$B6&gt;0,"C"," ")," ")</f>
        <v> </v>
      </c>
      <c r="W9" s="81"/>
      <c r="X9" s="74" t="str">
        <f>IF(X3="C",IF('Scout 12'!$B6&gt;0,"C"," ")," ")</f>
        <v> </v>
      </c>
      <c r="Y9" s="81"/>
      <c r="Z9" s="74" t="str">
        <f>IF(Z3="C",IF('Scout 13'!$B6&gt;0,"C"," ")," ")</f>
        <v> </v>
      </c>
      <c r="AA9" s="81"/>
      <c r="AB9" s="74" t="str">
        <f>IF(AB3="C",IF('Scout 14'!$B6&gt;0,"C"," ")," ")</f>
        <v> </v>
      </c>
      <c r="AC9" s="81"/>
      <c r="AD9" s="74" t="str">
        <f>IF(AD3="C",IF('Scout 15'!$B6&gt;0,"C"," ")," ")</f>
        <v> </v>
      </c>
      <c r="AE9" s="83"/>
      <c r="AF9" s="4"/>
    </row>
    <row r="10" spans="1:32" ht="12.75">
      <c r="A10" s="77" t="s">
        <v>336</v>
      </c>
      <c r="B10" s="74" t="str">
        <f>IF(B3="C",IF('Scout 1'!$B6&gt;1,"C"," ")," ")</f>
        <v> </v>
      </c>
      <c r="C10" s="81"/>
      <c r="D10" s="74" t="str">
        <f>IF(D3="C",IF('Scout 2'!$B6&gt;1,"C"," ")," ")</f>
        <v> </v>
      </c>
      <c r="E10" s="81"/>
      <c r="F10" s="74" t="str">
        <f>IF(F3="C",IF('Scout 3'!$B6&gt;1,"C"," ")," ")</f>
        <v> </v>
      </c>
      <c r="G10" s="81"/>
      <c r="H10" s="74" t="str">
        <f>IF(H3="C",IF('Scout 4'!$B6&gt;1,"C"," ")," ")</f>
        <v> </v>
      </c>
      <c r="I10" s="81"/>
      <c r="J10" s="74" t="str">
        <f>IF(J3="C",IF('Scout 5'!$B6&gt;1,"C"," ")," ")</f>
        <v> </v>
      </c>
      <c r="K10" s="81"/>
      <c r="L10" s="74" t="str">
        <f>IF(L3="C",IF('Scout 6'!$B6&gt;1,"C"," ")," ")</f>
        <v> </v>
      </c>
      <c r="M10" s="81"/>
      <c r="N10" s="74" t="str">
        <f>IF(N3="C",IF('Scout 7'!$B6&gt;1,"C"," ")," ")</f>
        <v> </v>
      </c>
      <c r="O10" s="81"/>
      <c r="P10" s="74" t="str">
        <f>IF(P3="C",IF('Scout 8'!$B6&gt;1,"C"," ")," ")</f>
        <v> </v>
      </c>
      <c r="Q10" s="81"/>
      <c r="R10" s="74" t="str">
        <f>IF(R3="C",IF('Scout 9'!$B6&gt;1,"C"," ")," ")</f>
        <v> </v>
      </c>
      <c r="S10" s="81"/>
      <c r="T10" s="74" t="str">
        <f>IF(T3="C",IF('Scout 10'!$B6&gt;1,"C"," ")," ")</f>
        <v> </v>
      </c>
      <c r="U10" s="81"/>
      <c r="V10" s="74" t="str">
        <f>IF(V3="C",IF('Scout 11'!$B6&gt;1,"C"," ")," ")</f>
        <v> </v>
      </c>
      <c r="W10" s="81"/>
      <c r="X10" s="74" t="str">
        <f>IF(X3="C",IF('Scout 12'!$B6&gt;1,"C"," ")," ")</f>
        <v> </v>
      </c>
      <c r="Y10" s="81"/>
      <c r="Z10" s="74" t="str">
        <f>IF(Z3="C",IF('Scout 13'!$B6&gt;1,"C"," ")," ")</f>
        <v> </v>
      </c>
      <c r="AA10" s="81"/>
      <c r="AB10" s="74" t="str">
        <f>IF(AB3="C",IF('Scout 14'!$B6&gt;1,"C"," ")," ")</f>
        <v> </v>
      </c>
      <c r="AC10" s="81"/>
      <c r="AD10" s="74" t="str">
        <f>IF(AD3="C",IF('Scout 15'!$B6&gt;1,"C"," ")," ")</f>
        <v> </v>
      </c>
      <c r="AE10" s="83"/>
      <c r="AF10" s="4"/>
    </row>
    <row r="11" spans="1:32" ht="12.75">
      <c r="A11" s="77" t="s">
        <v>337</v>
      </c>
      <c r="B11" s="74" t="str">
        <f>IF(B3="C",IF('Scout 1'!$B6&gt;2,"C"," ")," ")</f>
        <v> </v>
      </c>
      <c r="C11" s="81"/>
      <c r="D11" s="74" t="str">
        <f>IF(D3="C",IF('Scout 2'!$B6&gt;2,"C"," ")," ")</f>
        <v> </v>
      </c>
      <c r="E11" s="81"/>
      <c r="F11" s="74" t="str">
        <f>IF(F3="C",IF('Scout 3'!$B6&gt;2,"C"," ")," ")</f>
        <v> </v>
      </c>
      <c r="G11" s="81"/>
      <c r="H11" s="74" t="str">
        <f>IF(H3="C",IF('Scout 4'!$B6&gt;2,"C"," ")," ")</f>
        <v> </v>
      </c>
      <c r="I11" s="81"/>
      <c r="J11" s="74" t="str">
        <f>IF(J3="C",IF('Scout 5'!$B6&gt;2,"C"," ")," ")</f>
        <v> </v>
      </c>
      <c r="K11" s="81"/>
      <c r="L11" s="74" t="str">
        <f>IF(L3="C",IF('Scout 6'!$B6&gt;2,"C"," ")," ")</f>
        <v> </v>
      </c>
      <c r="M11" s="81"/>
      <c r="N11" s="74" t="str">
        <f>IF(N3="C",IF('Scout 7'!$B6&gt;2,"C"," ")," ")</f>
        <v> </v>
      </c>
      <c r="O11" s="81"/>
      <c r="P11" s="74" t="str">
        <f>IF(P3="C",IF('Scout 8'!$B6&gt;2,"C"," ")," ")</f>
        <v> </v>
      </c>
      <c r="Q11" s="81"/>
      <c r="R11" s="74" t="str">
        <f>IF(R3="C",IF('Scout 9'!$B6&gt;2,"C"," ")," ")</f>
        <v> </v>
      </c>
      <c r="S11" s="81"/>
      <c r="T11" s="74" t="str">
        <f>IF(T3="C",IF('Scout 10'!$B6&gt;2,"C"," ")," ")</f>
        <v> </v>
      </c>
      <c r="U11" s="81"/>
      <c r="V11" s="74" t="str">
        <f>IF(V3="C",IF('Scout 11'!$B6&gt;2,"C"," ")," ")</f>
        <v> </v>
      </c>
      <c r="W11" s="81"/>
      <c r="X11" s="74" t="str">
        <f>IF(X3="C",IF('Scout 12'!$B6&gt;2,"C"," ")," ")</f>
        <v> </v>
      </c>
      <c r="Y11" s="81"/>
      <c r="Z11" s="74" t="str">
        <f>IF(Z3="C",IF('Scout 13'!$B6&gt;2,"C"," ")," ")</f>
        <v> </v>
      </c>
      <c r="AA11" s="81"/>
      <c r="AB11" s="74" t="str">
        <f>IF(AB3="C",IF('Scout 14'!$B6&gt;2,"C"," ")," ")</f>
        <v> </v>
      </c>
      <c r="AC11" s="81"/>
      <c r="AD11" s="74" t="str">
        <f>IF(AD3="C",IF('Scout 15'!$B6&gt;2,"C"," ")," ")</f>
        <v> </v>
      </c>
      <c r="AE11" s="83"/>
      <c r="AF11" s="4"/>
    </row>
    <row r="12" spans="1:32" ht="12.75">
      <c r="A12" s="77" t="s">
        <v>338</v>
      </c>
      <c r="B12" s="74" t="str">
        <f>IF(B3="C",IF('Scout 1'!$B6&gt;3,"C"," ")," ")</f>
        <v> </v>
      </c>
      <c r="C12" s="81"/>
      <c r="D12" s="74" t="str">
        <f>IF(D3="C",IF('Scout 2'!$B6&gt;3,"C"," ")," ")</f>
        <v> </v>
      </c>
      <c r="E12" s="81"/>
      <c r="F12" s="74" t="str">
        <f>IF(F3="C",IF('Scout 3'!$B6&gt;3,"C"," ")," ")</f>
        <v> </v>
      </c>
      <c r="G12" s="81"/>
      <c r="H12" s="74" t="str">
        <f>IF(H3="C",IF('Scout 4'!$B6&gt;3,"C"," ")," ")</f>
        <v> </v>
      </c>
      <c r="I12" s="81"/>
      <c r="J12" s="74" t="str">
        <f>IF(J3="C",IF('Scout 5'!$B6&gt;3,"C"," ")," ")</f>
        <v> </v>
      </c>
      <c r="K12" s="81"/>
      <c r="L12" s="74" t="str">
        <f>IF(L3="C",IF('Scout 6'!$B6&gt;3,"C"," ")," ")</f>
        <v> </v>
      </c>
      <c r="M12" s="81"/>
      <c r="N12" s="74" t="str">
        <f>IF(N3="C",IF('Scout 7'!$B6&gt;3,"C"," ")," ")</f>
        <v> </v>
      </c>
      <c r="O12" s="81"/>
      <c r="P12" s="74" t="str">
        <f>IF(P3="C",IF('Scout 8'!$B6&gt;3,"C"," ")," ")</f>
        <v> </v>
      </c>
      <c r="Q12" s="81"/>
      <c r="R12" s="74" t="str">
        <f>IF(R3="C",IF('Scout 9'!$B6&gt;3,"C"," ")," ")</f>
        <v> </v>
      </c>
      <c r="S12" s="81"/>
      <c r="T12" s="74" t="str">
        <f>IF(T3="C",IF('Scout 10'!$B6&gt;3,"C"," ")," ")</f>
        <v> </v>
      </c>
      <c r="U12" s="81"/>
      <c r="V12" s="74" t="str">
        <f>IF(V3="C",IF('Scout 11'!$B6&gt;3,"C"," ")," ")</f>
        <v> </v>
      </c>
      <c r="W12" s="81"/>
      <c r="X12" s="74" t="str">
        <f>IF(X3="C",IF('Scout 12'!$B6&gt;3,"C"," ")," ")</f>
        <v> </v>
      </c>
      <c r="Y12" s="81"/>
      <c r="Z12" s="74" t="str">
        <f>IF(Z3="C",IF('Scout 13'!$B6&gt;3,"C"," ")," ")</f>
        <v> </v>
      </c>
      <c r="AA12" s="81"/>
      <c r="AB12" s="74" t="str">
        <f>IF(AB3="C",IF('Scout 14'!$B6&gt;3,"C"," ")," ")</f>
        <v> </v>
      </c>
      <c r="AC12" s="81"/>
      <c r="AD12" s="74" t="str">
        <f>IF(AD3="C",IF('Scout 15'!$B6&gt;3,"C"," ")," ")</f>
        <v> </v>
      </c>
      <c r="AE12" s="83"/>
      <c r="AF12" s="4"/>
    </row>
    <row r="13" spans="1:32" ht="12.75">
      <c r="A13" s="77" t="s">
        <v>339</v>
      </c>
      <c r="B13" s="74" t="str">
        <f>IF(B3="C",IF('Scout 1'!$B6&gt;4,"C"," ")," ")</f>
        <v> </v>
      </c>
      <c r="C13" s="81"/>
      <c r="D13" s="74" t="str">
        <f>IF(D3="C",IF('Scout 2'!$B6&gt;4,"C"," ")," ")</f>
        <v> </v>
      </c>
      <c r="E13" s="81"/>
      <c r="F13" s="74" t="str">
        <f>IF(F3="C",IF('Scout 3'!$B6&gt;4,"C"," ")," ")</f>
        <v> </v>
      </c>
      <c r="G13" s="81"/>
      <c r="H13" s="74" t="str">
        <f>IF(H3="C",IF('Scout 4'!$B6&gt;4,"C"," ")," ")</f>
        <v> </v>
      </c>
      <c r="I13" s="81"/>
      <c r="J13" s="74" t="str">
        <f>IF(J3="C",IF('Scout 5'!$B6&gt;4,"C"," ")," ")</f>
        <v> </v>
      </c>
      <c r="K13" s="81"/>
      <c r="L13" s="74" t="str">
        <f>IF(L3="C",IF('Scout 6'!$B6&gt;4,"C"," ")," ")</f>
        <v> </v>
      </c>
      <c r="M13" s="81"/>
      <c r="N13" s="74" t="str">
        <f>IF(N3="C",IF('Scout 7'!$B6&gt;4,"C"," ")," ")</f>
        <v> </v>
      </c>
      <c r="O13" s="81"/>
      <c r="P13" s="74" t="str">
        <f>IF(P3="C",IF('Scout 8'!$B6&gt;4,"C"," ")," ")</f>
        <v> </v>
      </c>
      <c r="Q13" s="81"/>
      <c r="R13" s="74" t="str">
        <f>IF(R3="C",IF('Scout 9'!$B6&gt;4,"C"," ")," ")</f>
        <v> </v>
      </c>
      <c r="S13" s="81"/>
      <c r="T13" s="74" t="str">
        <f>IF(T3="C",IF('Scout 10'!$B6&gt;4,"C"," ")," ")</f>
        <v> </v>
      </c>
      <c r="U13" s="81"/>
      <c r="V13" s="74" t="str">
        <f>IF(V3="C",IF('Scout 11'!$B6&gt;4,"C"," ")," ")</f>
        <v> </v>
      </c>
      <c r="W13" s="81"/>
      <c r="X13" s="74" t="str">
        <f>IF(X3="C",IF('Scout 12'!$B6&gt;4,"C"," ")," ")</f>
        <v> </v>
      </c>
      <c r="Y13" s="81"/>
      <c r="Z13" s="74" t="str">
        <f>IF(Z3="C",IF('Scout 13'!$B6&gt;4,"C"," ")," ")</f>
        <v> </v>
      </c>
      <c r="AA13" s="81"/>
      <c r="AB13" s="74" t="str">
        <f>IF(AB3="C",IF('Scout 14'!$B6&gt;4,"C"," ")," ")</f>
        <v> </v>
      </c>
      <c r="AC13" s="81"/>
      <c r="AD13" s="74" t="str">
        <f>IF(AD3="C",IF('Scout 15'!$B6&gt;4,"C"," ")," ")</f>
        <v> </v>
      </c>
      <c r="AE13" s="83"/>
      <c r="AF13" s="4"/>
    </row>
    <row r="14" spans="1:32" ht="12.75">
      <c r="A14" s="77" t="s">
        <v>340</v>
      </c>
      <c r="B14" s="74" t="str">
        <f>IF(B3="C",IF('Scout 1'!$B6&gt;5,"C"," ")," ")</f>
        <v> </v>
      </c>
      <c r="C14" s="81"/>
      <c r="D14" s="74" t="str">
        <f>IF(D3="C",IF('Scout 2'!$B6&gt;5,"C"," ")," ")</f>
        <v> </v>
      </c>
      <c r="E14" s="81"/>
      <c r="F14" s="74" t="str">
        <f>IF(F3="C",IF('Scout 3'!$B6&gt;5,"C"," ")," ")</f>
        <v> </v>
      </c>
      <c r="G14" s="81"/>
      <c r="H14" s="74" t="str">
        <f>IF(H3="C",IF('Scout 4'!$B6&gt;5,"C"," ")," ")</f>
        <v> </v>
      </c>
      <c r="I14" s="81"/>
      <c r="J14" s="74" t="str">
        <f>IF(J3="C",IF('Scout 5'!$B6&gt;5,"C"," ")," ")</f>
        <v> </v>
      </c>
      <c r="K14" s="81"/>
      <c r="L14" s="74" t="str">
        <f>IF(L3="C",IF('Scout 6'!$B6&gt;5,"C"," ")," ")</f>
        <v> </v>
      </c>
      <c r="M14" s="81"/>
      <c r="N14" s="74" t="str">
        <f>IF(N3="C",IF('Scout 7'!$B6&gt;5,"C"," ")," ")</f>
        <v> </v>
      </c>
      <c r="O14" s="81"/>
      <c r="P14" s="74" t="str">
        <f>IF(P3="C",IF('Scout 8'!$B6&gt;5,"C"," ")," ")</f>
        <v> </v>
      </c>
      <c r="Q14" s="81"/>
      <c r="R14" s="74" t="str">
        <f>IF(R3="C",IF('Scout 9'!$B6&gt;5,"C"," ")," ")</f>
        <v> </v>
      </c>
      <c r="S14" s="81"/>
      <c r="T14" s="74" t="str">
        <f>IF(T3="C",IF('Scout 10'!$B6&gt;5,"C"," ")," ")</f>
        <v> </v>
      </c>
      <c r="U14" s="81"/>
      <c r="V14" s="74" t="str">
        <f>IF(V3="C",IF('Scout 11'!$B6&gt;5,"C"," ")," ")</f>
        <v> </v>
      </c>
      <c r="W14" s="81"/>
      <c r="X14" s="74" t="str">
        <f>IF(X3="C",IF('Scout 12'!$B6&gt;5,"C"," ")," ")</f>
        <v> </v>
      </c>
      <c r="Y14" s="81"/>
      <c r="Z14" s="74" t="str">
        <f>IF(Z3="C",IF('Scout 13'!$B6&gt;5,"C"," ")," ")</f>
        <v> </v>
      </c>
      <c r="AA14" s="81"/>
      <c r="AB14" s="74" t="str">
        <f>IF(AB3="C",IF('Scout 14'!$B6&gt;5,"C"," ")," ")</f>
        <v> </v>
      </c>
      <c r="AC14" s="81"/>
      <c r="AD14" s="74" t="str">
        <f>IF(AD3="C",IF('Scout 15'!$B6&gt;5,"C"," ")," ")</f>
        <v> </v>
      </c>
      <c r="AE14" s="83"/>
      <c r="AF14" s="4"/>
    </row>
    <row r="15" spans="1:32" ht="12.75">
      <c r="A15" s="77" t="s">
        <v>341</v>
      </c>
      <c r="B15" s="74" t="str">
        <f>IF(B3="C",IF('Scout 1'!$B6&gt;6,"C"," ")," ")</f>
        <v> </v>
      </c>
      <c r="C15" s="81"/>
      <c r="D15" s="74" t="str">
        <f>IF(D3="C",IF('Scout 2'!$B6&gt;6,"C"," ")," ")</f>
        <v> </v>
      </c>
      <c r="E15" s="81"/>
      <c r="F15" s="74" t="str">
        <f>IF(F3="C",IF('Scout 3'!$B6&gt;6,"C"," ")," ")</f>
        <v> </v>
      </c>
      <c r="G15" s="81"/>
      <c r="H15" s="74" t="str">
        <f>IF(H3="C",IF('Scout 4'!$B6&gt;6,"C"," ")," ")</f>
        <v> </v>
      </c>
      <c r="I15" s="81"/>
      <c r="J15" s="74" t="str">
        <f>IF(J3="C",IF('Scout 5'!$B6&gt;6,"C"," ")," ")</f>
        <v> </v>
      </c>
      <c r="K15" s="81"/>
      <c r="L15" s="74" t="str">
        <f>IF(L3="C",IF('Scout 6'!$B6&gt;6,"C"," ")," ")</f>
        <v> </v>
      </c>
      <c r="M15" s="81"/>
      <c r="N15" s="74" t="str">
        <f>IF(N3="C",IF('Scout 7'!$B6&gt;6,"C"," ")," ")</f>
        <v> </v>
      </c>
      <c r="O15" s="81"/>
      <c r="P15" s="74" t="str">
        <f>IF(P3="C",IF('Scout 8'!$B6&gt;6,"C"," ")," ")</f>
        <v> </v>
      </c>
      <c r="Q15" s="81"/>
      <c r="R15" s="74" t="str">
        <f>IF(R3="C",IF('Scout 9'!$B6&gt;6,"C"," ")," ")</f>
        <v> </v>
      </c>
      <c r="S15" s="81"/>
      <c r="T15" s="74" t="str">
        <f>IF(T3="C",IF('Scout 10'!$B6&gt;6,"C"," ")," ")</f>
        <v> </v>
      </c>
      <c r="U15" s="81"/>
      <c r="V15" s="74" t="str">
        <f>IF(V3="C",IF('Scout 11'!$B6&gt;6,"C"," ")," ")</f>
        <v> </v>
      </c>
      <c r="W15" s="81"/>
      <c r="X15" s="74" t="str">
        <f>IF(X3="C",IF('Scout 12'!$B6&gt;6,"C"," ")," ")</f>
        <v> </v>
      </c>
      <c r="Y15" s="81"/>
      <c r="Z15" s="74" t="str">
        <f>IF(Z3="C",IF('Scout 13'!$B6&gt;6,"C"," ")," ")</f>
        <v> </v>
      </c>
      <c r="AA15" s="81"/>
      <c r="AB15" s="74" t="str">
        <f>IF(AB3="C",IF('Scout 14'!$B6&gt;6,"C"," ")," ")</f>
        <v> </v>
      </c>
      <c r="AC15" s="81"/>
      <c r="AD15" s="74" t="str">
        <f>IF(AD3="C",IF('Scout 15'!$B6&gt;6,"C"," ")," ")</f>
        <v> </v>
      </c>
      <c r="AE15" s="83"/>
      <c r="AF15" s="4"/>
    </row>
    <row r="16" spans="1:32" ht="12.75">
      <c r="A16" s="77" t="s">
        <v>342</v>
      </c>
      <c r="B16" s="74" t="str">
        <f>IF(B3="C",IF('Scout 1'!$B6&gt;7,"C"," ")," ")</f>
        <v> </v>
      </c>
      <c r="C16" s="81"/>
      <c r="D16" s="74" t="str">
        <f>IF(D3="C",IF('Scout 2'!$B6&gt;7,"C"," ")," ")</f>
        <v> </v>
      </c>
      <c r="E16" s="81"/>
      <c r="F16" s="74" t="str">
        <f>IF(F3="C",IF('Scout 3'!$B6&gt;7,"C"," ")," ")</f>
        <v> </v>
      </c>
      <c r="G16" s="81"/>
      <c r="H16" s="74" t="str">
        <f>IF(H3="C",IF('Scout 4'!$B6&gt;7,"C"," ")," ")</f>
        <v> </v>
      </c>
      <c r="I16" s="81"/>
      <c r="J16" s="74" t="str">
        <f>IF(J3="C",IF('Scout 5'!$B6&gt;7,"C"," ")," ")</f>
        <v> </v>
      </c>
      <c r="K16" s="81"/>
      <c r="L16" s="74" t="str">
        <f>IF(L3="C",IF('Scout 6'!$B6&gt;7,"C"," ")," ")</f>
        <v> </v>
      </c>
      <c r="M16" s="81"/>
      <c r="N16" s="74" t="str">
        <f>IF(N3="C",IF('Scout 7'!$B6&gt;7,"C"," ")," ")</f>
        <v> </v>
      </c>
      <c r="O16" s="81"/>
      <c r="P16" s="74" t="str">
        <f>IF(P3="C",IF('Scout 8'!$B6&gt;7,"C"," ")," ")</f>
        <v> </v>
      </c>
      <c r="Q16" s="81"/>
      <c r="R16" s="74" t="str">
        <f>IF(R3="C",IF('Scout 9'!$B6&gt;7,"C"," ")," ")</f>
        <v> </v>
      </c>
      <c r="S16" s="81"/>
      <c r="T16" s="74" t="str">
        <f>IF(T3="C",IF('Scout 10'!$B6&gt;7,"C"," ")," ")</f>
        <v> </v>
      </c>
      <c r="U16" s="81"/>
      <c r="V16" s="74" t="str">
        <f>IF(V3="C",IF('Scout 11'!$B6&gt;7,"C"," ")," ")</f>
        <v> </v>
      </c>
      <c r="W16" s="81"/>
      <c r="X16" s="74" t="str">
        <f>IF(X3="C",IF('Scout 12'!$B6&gt;7,"C"," ")," ")</f>
        <v> </v>
      </c>
      <c r="Y16" s="81"/>
      <c r="Z16" s="74" t="str">
        <f>IF(Z3="C",IF('Scout 13'!$B6&gt;7,"C"," ")," ")</f>
        <v> </v>
      </c>
      <c r="AA16" s="81"/>
      <c r="AB16" s="74" t="str">
        <f>IF(AB3="C",IF('Scout 14'!$B6&gt;7,"C"," ")," ")</f>
        <v> </v>
      </c>
      <c r="AC16" s="81"/>
      <c r="AD16" s="74" t="str">
        <f>IF(AD3="C",IF('Scout 15'!$B6&gt;7,"C"," ")," ")</f>
        <v> </v>
      </c>
      <c r="AE16" s="83"/>
      <c r="AF16" s="4"/>
    </row>
    <row r="17" spans="1:32" ht="12.75">
      <c r="A17" s="77" t="s">
        <v>343</v>
      </c>
      <c r="B17" s="74" t="str">
        <f>IF(B3="C",IF('Scout 1'!$B6&gt;8,"C"," ")," ")</f>
        <v> </v>
      </c>
      <c r="C17" s="81"/>
      <c r="D17" s="74" t="str">
        <f>IF(D3="C",IF('Scout 2'!$B6&gt;8,"C"," ")," ")</f>
        <v> </v>
      </c>
      <c r="E17" s="81"/>
      <c r="F17" s="74" t="str">
        <f>IF(F3="C",IF('Scout 3'!$B6&gt;8,"C"," ")," ")</f>
        <v> </v>
      </c>
      <c r="G17" s="81"/>
      <c r="H17" s="74" t="str">
        <f>IF(H3="C",IF('Scout 4'!$B6&gt;8,"C"," ")," ")</f>
        <v> </v>
      </c>
      <c r="I17" s="81"/>
      <c r="J17" s="74" t="str">
        <f>IF(J3="C",IF('Scout 5'!$B6&gt;8,"C"," ")," ")</f>
        <v> </v>
      </c>
      <c r="K17" s="81"/>
      <c r="L17" s="74" t="str">
        <f>IF(L3="C",IF('Scout 6'!$B6&gt;8,"C"," ")," ")</f>
        <v> </v>
      </c>
      <c r="M17" s="81"/>
      <c r="N17" s="74" t="str">
        <f>IF(N3="C",IF('Scout 7'!$B6&gt;8,"C"," ")," ")</f>
        <v> </v>
      </c>
      <c r="O17" s="81"/>
      <c r="P17" s="74" t="str">
        <f>IF(P3="C",IF('Scout 8'!$B6&gt;8,"C"," ")," ")</f>
        <v> </v>
      </c>
      <c r="Q17" s="81"/>
      <c r="R17" s="74" t="str">
        <f>IF(R3="C",IF('Scout 9'!$B6&gt;8,"C"," ")," ")</f>
        <v> </v>
      </c>
      <c r="S17" s="81"/>
      <c r="T17" s="74" t="str">
        <f>IF(T3="C",IF('Scout 10'!$B6&gt;8,"C"," ")," ")</f>
        <v> </v>
      </c>
      <c r="U17" s="81"/>
      <c r="V17" s="74" t="str">
        <f>IF(V3="C",IF('Scout 11'!$B6&gt;8,"C"," ")," ")</f>
        <v> </v>
      </c>
      <c r="W17" s="81"/>
      <c r="X17" s="74" t="str">
        <f>IF(X3="C",IF('Scout 12'!$B6&gt;8,"C"," ")," ")</f>
        <v> </v>
      </c>
      <c r="Y17" s="81"/>
      <c r="Z17" s="74" t="str">
        <f>IF(Z3="C",IF('Scout 13'!$B6&gt;8,"C"," ")," ")</f>
        <v> </v>
      </c>
      <c r="AA17" s="81"/>
      <c r="AB17" s="74" t="str">
        <f>IF(AB3="C",IF('Scout 14'!$B6&gt;8,"C"," ")," ")</f>
        <v> </v>
      </c>
      <c r="AC17" s="81"/>
      <c r="AD17" s="74" t="str">
        <f>IF(AD3="C",IF('Scout 15'!$B6&gt;8,"C"," ")," ")</f>
        <v> </v>
      </c>
      <c r="AE17" s="83"/>
      <c r="AF17" s="4"/>
    </row>
    <row r="18" spans="1:32" ht="12.75">
      <c r="A18" s="77" t="s">
        <v>344</v>
      </c>
      <c r="B18" s="74" t="str">
        <f>IF(B3="C",IF('Scout 1'!$B6&gt;9,"C"," ")," ")</f>
        <v> </v>
      </c>
      <c r="C18" s="81"/>
      <c r="D18" s="74" t="str">
        <f>IF(D3="C",IF('Scout 2'!$B6&gt;9,"C"," ")," ")</f>
        <v> </v>
      </c>
      <c r="E18" s="81"/>
      <c r="F18" s="74" t="str">
        <f>IF(F3="C",IF('Scout 3'!$B6&gt;9,"C"," ")," ")</f>
        <v> </v>
      </c>
      <c r="G18" s="81"/>
      <c r="H18" s="74" t="str">
        <f>IF(H3="C",IF('Scout 4'!$B6&gt;9,"C"," ")," ")</f>
        <v> </v>
      </c>
      <c r="I18" s="81"/>
      <c r="J18" s="74" t="str">
        <f>IF(J3="C",IF('Scout 5'!$B6&gt;9,"C"," ")," ")</f>
        <v> </v>
      </c>
      <c r="K18" s="81"/>
      <c r="L18" s="74" t="str">
        <f>IF(L3="C",IF('Scout 6'!$B6&gt;9,"C"," ")," ")</f>
        <v> </v>
      </c>
      <c r="M18" s="81"/>
      <c r="N18" s="74" t="str">
        <f>IF(N3="C",IF('Scout 7'!$B6&gt;9,"C"," ")," ")</f>
        <v> </v>
      </c>
      <c r="O18" s="81"/>
      <c r="P18" s="74" t="str">
        <f>IF(P3="C",IF('Scout 8'!$B6&gt;9,"C"," ")," ")</f>
        <v> </v>
      </c>
      <c r="Q18" s="81"/>
      <c r="R18" s="74" t="str">
        <f>IF(R3="C",IF('Scout 9'!$B6&gt;9,"C"," ")," ")</f>
        <v> </v>
      </c>
      <c r="S18" s="81"/>
      <c r="T18" s="74" t="str">
        <f>IF(T3="C",IF('Scout 10'!$B6&gt;9,"C"," ")," ")</f>
        <v> </v>
      </c>
      <c r="U18" s="81"/>
      <c r="V18" s="74" t="str">
        <f>IF(V3="C",IF('Scout 11'!$B6&gt;9,"C"," ")," ")</f>
        <v> </v>
      </c>
      <c r="W18" s="81"/>
      <c r="X18" s="74" t="str">
        <f>IF(X3="C",IF('Scout 12'!$B6&gt;9,"C"," ")," ")</f>
        <v> </v>
      </c>
      <c r="Y18" s="81"/>
      <c r="Z18" s="74" t="str">
        <f>IF(Z3="C",IF('Scout 13'!$B6&gt;9,"C"," ")," ")</f>
        <v> </v>
      </c>
      <c r="AA18" s="81"/>
      <c r="AB18" s="74" t="str">
        <f>IF(AB3="C",IF('Scout 14'!$B6&gt;9,"C"," ")," ")</f>
        <v> </v>
      </c>
      <c r="AC18" s="81"/>
      <c r="AD18" s="74" t="str">
        <f>IF(AD3="C",IF('Scout 15'!$B6&gt;9,"C"," ")," ")</f>
        <v> </v>
      </c>
      <c r="AE18" s="83"/>
      <c r="AF18" s="4"/>
    </row>
    <row r="19" spans="1:32" ht="12.75">
      <c r="A19" s="77" t="s">
        <v>345</v>
      </c>
      <c r="B19" s="74" t="str">
        <f>IF(B3="C",IF('Scout 1'!$B6&gt;10,"C"," ")," ")</f>
        <v> </v>
      </c>
      <c r="C19" s="81"/>
      <c r="D19" s="74" t="str">
        <f>IF(D3="C",IF('Scout 2'!$B6&gt;10,"C"," ")," ")</f>
        <v> </v>
      </c>
      <c r="E19" s="81"/>
      <c r="F19" s="74" t="str">
        <f>IF(F3="C",IF('Scout 3'!$B6&gt;10,"C"," ")," ")</f>
        <v> </v>
      </c>
      <c r="G19" s="81"/>
      <c r="H19" s="74" t="str">
        <f>IF(H3="C",IF('Scout 4'!$B6&gt;10,"C"," ")," ")</f>
        <v> </v>
      </c>
      <c r="I19" s="81"/>
      <c r="J19" s="74" t="str">
        <f>IF(J3="C",IF('Scout 5'!$B6&gt;10,"C"," ")," ")</f>
        <v> </v>
      </c>
      <c r="K19" s="81"/>
      <c r="L19" s="74" t="str">
        <f>IF(L3="C",IF('Scout 6'!$B6&gt;10,"C"," ")," ")</f>
        <v> </v>
      </c>
      <c r="M19" s="81"/>
      <c r="N19" s="74" t="str">
        <f>IF(N3="C",IF('Scout 7'!$B6&gt;10,"C"," ")," ")</f>
        <v> </v>
      </c>
      <c r="O19" s="81"/>
      <c r="P19" s="74" t="str">
        <f>IF(P3="C",IF('Scout 8'!$B6&gt;10,"C"," ")," ")</f>
        <v> </v>
      </c>
      <c r="Q19" s="81"/>
      <c r="R19" s="74" t="str">
        <f>IF(R3="C",IF('Scout 9'!$B6&gt;10,"C"," ")," ")</f>
        <v> </v>
      </c>
      <c r="S19" s="81"/>
      <c r="T19" s="74" t="str">
        <f>IF(T3="C",IF('Scout 10'!$B6&gt;10,"C"," ")," ")</f>
        <v> </v>
      </c>
      <c r="U19" s="81"/>
      <c r="V19" s="74" t="str">
        <f>IF(V3="C",IF('Scout 11'!$B6&gt;10,"C"," ")," ")</f>
        <v> </v>
      </c>
      <c r="W19" s="81"/>
      <c r="X19" s="74" t="str">
        <f>IF(X3="C",IF('Scout 12'!$B6&gt;10,"C"," ")," ")</f>
        <v> </v>
      </c>
      <c r="Y19" s="81"/>
      <c r="Z19" s="74" t="str">
        <f>IF(Z3="C",IF('Scout 13'!$B6&gt;10,"C"," ")," ")</f>
        <v> </v>
      </c>
      <c r="AA19" s="81"/>
      <c r="AB19" s="74" t="str">
        <f>IF(AB3="C",IF('Scout 14'!$B6&gt;10,"C"," ")," ")</f>
        <v> </v>
      </c>
      <c r="AC19" s="81"/>
      <c r="AD19" s="74" t="str">
        <f>IF(AD3="C",IF('Scout 15'!$B6&gt;10,"C"," ")," ")</f>
        <v> </v>
      </c>
      <c r="AE19" s="83"/>
      <c r="AF19" s="4"/>
    </row>
    <row r="20" spans="1:32" ht="12.75">
      <c r="A20" s="77" t="s">
        <v>346</v>
      </c>
      <c r="B20" s="74" t="str">
        <f>IF(B3="C",IF('Scout 1'!$B6&gt;11,"C"," ")," ")</f>
        <v> </v>
      </c>
      <c r="C20" s="81"/>
      <c r="D20" s="74" t="str">
        <f>IF(D3="C",IF('Scout 2'!$B6&gt;11,"C"," ")," ")</f>
        <v> </v>
      </c>
      <c r="E20" s="81"/>
      <c r="F20" s="74" t="str">
        <f>IF(F3="C",IF('Scout 3'!$B6&gt;11,"C"," ")," ")</f>
        <v> </v>
      </c>
      <c r="G20" s="81"/>
      <c r="H20" s="74" t="str">
        <f>IF(H3="C",IF('Scout 4'!$B6&gt;11,"C"," ")," ")</f>
        <v> </v>
      </c>
      <c r="I20" s="81"/>
      <c r="J20" s="74" t="str">
        <f>IF(J3="C",IF('Scout 5'!$B6&gt;11,"C"," ")," ")</f>
        <v> </v>
      </c>
      <c r="K20" s="81"/>
      <c r="L20" s="74" t="str">
        <f>IF(L3="C",IF('Scout 6'!$B6&gt;11,"C"," ")," ")</f>
        <v> </v>
      </c>
      <c r="M20" s="81"/>
      <c r="N20" s="74" t="str">
        <f>IF(N3="C",IF('Scout 7'!$B6&gt;11,"C"," ")," ")</f>
        <v> </v>
      </c>
      <c r="O20" s="81"/>
      <c r="P20" s="74" t="str">
        <f>IF(P3="C",IF('Scout 8'!$B6&gt;11,"C"," ")," ")</f>
        <v> </v>
      </c>
      <c r="Q20" s="81"/>
      <c r="R20" s="74" t="str">
        <f>IF(R3="C",IF('Scout 9'!$B6&gt;11,"C"," ")," ")</f>
        <v> </v>
      </c>
      <c r="S20" s="81"/>
      <c r="T20" s="74" t="str">
        <f>IF(T3="C",IF('Scout 10'!$B6&gt;11,"C"," ")," ")</f>
        <v> </v>
      </c>
      <c r="U20" s="81"/>
      <c r="V20" s="74" t="str">
        <f>IF(V3="C",IF('Scout 11'!$B6&gt;11,"C"," ")," ")</f>
        <v> </v>
      </c>
      <c r="W20" s="81"/>
      <c r="X20" s="74" t="str">
        <f>IF(X3="C",IF('Scout 12'!$B6&gt;11,"C"," ")," ")</f>
        <v> </v>
      </c>
      <c r="Y20" s="81"/>
      <c r="Z20" s="74" t="str">
        <f>IF(Z3="C",IF('Scout 13'!$B6&gt;11,"C"," ")," ")</f>
        <v> </v>
      </c>
      <c r="AA20" s="81"/>
      <c r="AB20" s="74" t="str">
        <f>IF(AB3="C",IF('Scout 14'!$B6&gt;11,"C"," ")," ")</f>
        <v> </v>
      </c>
      <c r="AC20" s="81"/>
      <c r="AD20" s="74" t="str">
        <f>IF(AD3="C",IF('Scout 15'!$B6&gt;11,"C"," ")," ")</f>
        <v> </v>
      </c>
      <c r="AE20" s="83"/>
      <c r="AF20" s="4"/>
    </row>
    <row r="21" spans="1:32" ht="12.75">
      <c r="A21" s="77" t="s">
        <v>347</v>
      </c>
      <c r="B21" s="74" t="str">
        <f>IF(B3="C",IF('Scout 1'!$B6&gt;12,"C"," ")," ")</f>
        <v> </v>
      </c>
      <c r="C21" s="81"/>
      <c r="D21" s="74" t="str">
        <f>IF(D3="C",IF('Scout 2'!$B6&gt;12,"C"," ")," ")</f>
        <v> </v>
      </c>
      <c r="E21" s="81"/>
      <c r="F21" s="74" t="str">
        <f>IF(F3="C",IF('Scout 3'!$B6&gt;12,"C"," ")," ")</f>
        <v> </v>
      </c>
      <c r="G21" s="81"/>
      <c r="H21" s="74" t="str">
        <f>IF(H3="C",IF('Scout 4'!$B6&gt;12,"C"," ")," ")</f>
        <v> </v>
      </c>
      <c r="I21" s="81"/>
      <c r="J21" s="74" t="str">
        <f>IF(J3="C",IF('Scout 5'!$B6&gt;12,"C"," ")," ")</f>
        <v> </v>
      </c>
      <c r="K21" s="81"/>
      <c r="L21" s="74" t="str">
        <f>IF(L3="C",IF('Scout 6'!$B6&gt;12,"C"," ")," ")</f>
        <v> </v>
      </c>
      <c r="M21" s="81"/>
      <c r="N21" s="74" t="str">
        <f>IF(N3="C",IF('Scout 7'!$B6&gt;12,"C"," ")," ")</f>
        <v> </v>
      </c>
      <c r="O21" s="81"/>
      <c r="P21" s="74" t="str">
        <f>IF(P3="C",IF('Scout 8'!$B6&gt;12,"C"," ")," ")</f>
        <v> </v>
      </c>
      <c r="Q21" s="81"/>
      <c r="R21" s="74" t="str">
        <f>IF(R3="C",IF('Scout 9'!$B6&gt;12,"C"," ")," ")</f>
        <v> </v>
      </c>
      <c r="S21" s="81"/>
      <c r="T21" s="74" t="str">
        <f>IF(T3="C",IF('Scout 10'!$B6&gt;12,"C"," ")," ")</f>
        <v> </v>
      </c>
      <c r="U21" s="81"/>
      <c r="V21" s="74" t="str">
        <f>IF(V3="C",IF('Scout 11'!$B6&gt;12,"C"," ")," ")</f>
        <v> </v>
      </c>
      <c r="W21" s="81"/>
      <c r="X21" s="74" t="str">
        <f>IF(X3="C",IF('Scout 12'!$B6&gt;12,"C"," ")," ")</f>
        <v> </v>
      </c>
      <c r="Y21" s="81"/>
      <c r="Z21" s="74" t="str">
        <f>IF(Z3="C",IF('Scout 13'!$B6&gt;12,"C"," ")," ")</f>
        <v> </v>
      </c>
      <c r="AA21" s="81"/>
      <c r="AB21" s="74" t="str">
        <f>IF(AB3="C",IF('Scout 14'!$B6&gt;12,"C"," ")," ")</f>
        <v> </v>
      </c>
      <c r="AC21" s="81"/>
      <c r="AD21" s="74" t="str">
        <f>IF(AD3="C",IF('Scout 15'!$B6&gt;12,"C"," ")," ")</f>
        <v> </v>
      </c>
      <c r="AE21" s="83"/>
      <c r="AF21" s="4"/>
    </row>
    <row r="22" spans="1:32" ht="12.75">
      <c r="A22" s="77" t="s">
        <v>348</v>
      </c>
      <c r="B22" s="74" t="str">
        <f>IF(B3="C",IF('Scout 1'!$B6&gt;13,"C"," ")," ")</f>
        <v> </v>
      </c>
      <c r="C22" s="81"/>
      <c r="D22" s="74" t="str">
        <f>IF(D3="C",IF('Scout 2'!$B6&gt;13,"C"," ")," ")</f>
        <v> </v>
      </c>
      <c r="E22" s="81"/>
      <c r="F22" s="74" t="str">
        <f>IF(F3="C",IF('Scout 3'!$B6&gt;13,"C"," ")," ")</f>
        <v> </v>
      </c>
      <c r="G22" s="81"/>
      <c r="H22" s="74" t="str">
        <f>IF(H3="C",IF('Scout 4'!$B6&gt;13,"C"," ")," ")</f>
        <v> </v>
      </c>
      <c r="I22" s="81"/>
      <c r="J22" s="74" t="str">
        <f>IF(J3="C",IF('Scout 5'!$B6&gt;13,"C"," ")," ")</f>
        <v> </v>
      </c>
      <c r="K22" s="81"/>
      <c r="L22" s="74" t="str">
        <f>IF(L3="C",IF('Scout 6'!$B6&gt;13,"C"," ")," ")</f>
        <v> </v>
      </c>
      <c r="M22" s="81"/>
      <c r="N22" s="74" t="str">
        <f>IF(N3="C",IF('Scout 7'!$B6&gt;13,"C"," ")," ")</f>
        <v> </v>
      </c>
      <c r="O22" s="81"/>
      <c r="P22" s="74" t="str">
        <f>IF(P3="C",IF('Scout 8'!$B6&gt;13,"C"," ")," ")</f>
        <v> </v>
      </c>
      <c r="Q22" s="81"/>
      <c r="R22" s="74" t="str">
        <f>IF(R3="C",IF('Scout 9'!$B6&gt;13,"C"," ")," ")</f>
        <v> </v>
      </c>
      <c r="S22" s="81"/>
      <c r="T22" s="74" t="str">
        <f>IF(T3="C",IF('Scout 10'!$B6&gt;13,"C"," ")," ")</f>
        <v> </v>
      </c>
      <c r="U22" s="81"/>
      <c r="V22" s="74" t="str">
        <f>IF(V3="C",IF('Scout 11'!$B6&gt;13,"C"," ")," ")</f>
        <v> </v>
      </c>
      <c r="W22" s="81"/>
      <c r="X22" s="74" t="str">
        <f>IF(X3="C",IF('Scout 12'!$B6&gt;13,"C"," ")," ")</f>
        <v> </v>
      </c>
      <c r="Y22" s="81"/>
      <c r="Z22" s="74" t="str">
        <f>IF(Z3="C",IF('Scout 13'!$B6&gt;13,"C"," ")," ")</f>
        <v> </v>
      </c>
      <c r="AA22" s="81"/>
      <c r="AB22" s="74" t="str">
        <f>IF(AB3="C",IF('Scout 14'!$B6&gt;13,"C"," ")," ")</f>
        <v> </v>
      </c>
      <c r="AC22" s="81"/>
      <c r="AD22" s="74" t="str">
        <f>IF(AD3="C",IF('Scout 15'!$B6&gt;13,"C"," ")," ")</f>
        <v> </v>
      </c>
      <c r="AE22" s="83"/>
      <c r="AF22" s="4"/>
    </row>
    <row r="23" spans="1:32" ht="12.75">
      <c r="A23" s="77" t="s">
        <v>349</v>
      </c>
      <c r="B23" s="74" t="str">
        <f>IF(B3="C",IF('Scout 1'!$B6&gt;14,"C"," ")," ")</f>
        <v> </v>
      </c>
      <c r="C23" s="81"/>
      <c r="D23" s="74" t="str">
        <f>IF(D3="C",IF('Scout 2'!$B6&gt;14,"C"," ")," ")</f>
        <v> </v>
      </c>
      <c r="E23" s="81"/>
      <c r="F23" s="74" t="str">
        <f>IF(F3="C",IF('Scout 3'!$B6&gt;14,"C"," ")," ")</f>
        <v> </v>
      </c>
      <c r="G23" s="81"/>
      <c r="H23" s="74" t="str">
        <f>IF(H3="C",IF('Scout 4'!$B6&gt;14,"C"," ")," ")</f>
        <v> </v>
      </c>
      <c r="I23" s="81"/>
      <c r="J23" s="74" t="str">
        <f>IF(J3="C",IF('Scout 5'!$B6&gt;14,"C"," ")," ")</f>
        <v> </v>
      </c>
      <c r="K23" s="81"/>
      <c r="L23" s="74" t="str">
        <f>IF(L3="C",IF('Scout 6'!$B6&gt;14,"C"," ")," ")</f>
        <v> </v>
      </c>
      <c r="M23" s="81"/>
      <c r="N23" s="74" t="str">
        <f>IF(N3="C",IF('Scout 7'!$B6&gt;14,"C"," ")," ")</f>
        <v> </v>
      </c>
      <c r="O23" s="81"/>
      <c r="P23" s="74" t="str">
        <f>IF(P3="C",IF('Scout 8'!$B6&gt;14,"C"," ")," ")</f>
        <v> </v>
      </c>
      <c r="Q23" s="81"/>
      <c r="R23" s="74" t="str">
        <f>IF(R3="C",IF('Scout 9'!$B6&gt;14,"C"," ")," ")</f>
        <v> </v>
      </c>
      <c r="S23" s="81"/>
      <c r="T23" s="74" t="str">
        <f>IF(T3="C",IF('Scout 10'!$B6&gt;14,"C"," ")," ")</f>
        <v> </v>
      </c>
      <c r="U23" s="81"/>
      <c r="V23" s="74" t="str">
        <f>IF(V3="C",IF('Scout 11'!$B6&gt;14,"C"," ")," ")</f>
        <v> </v>
      </c>
      <c r="W23" s="81"/>
      <c r="X23" s="74" t="str">
        <f>IF(X3="C",IF('Scout 12'!$B6&gt;14,"C"," ")," ")</f>
        <v> </v>
      </c>
      <c r="Y23" s="81"/>
      <c r="Z23" s="74" t="str">
        <f>IF(Z3="C",IF('Scout 13'!$B6&gt;14,"C"," ")," ")</f>
        <v> </v>
      </c>
      <c r="AA23" s="81"/>
      <c r="AB23" s="74" t="str">
        <f>IF(AB3="C",IF('Scout 14'!$B6&gt;14,"C"," ")," ")</f>
        <v> </v>
      </c>
      <c r="AC23" s="81"/>
      <c r="AD23" s="74" t="str">
        <f>IF(AD3="C",IF('Scout 15'!$B6&gt;14,"C"," ")," ")</f>
        <v> </v>
      </c>
      <c r="AE23" s="83"/>
      <c r="AF23" s="4"/>
    </row>
    <row r="24" spans="1:32" ht="12.75">
      <c r="A24" s="77" t="s">
        <v>350</v>
      </c>
      <c r="B24" s="74" t="str">
        <f>IF(B3="C",IF('Scout 1'!$B6&gt;15,"C"," ")," ")</f>
        <v> </v>
      </c>
      <c r="C24" s="81"/>
      <c r="D24" s="74" t="str">
        <f>IF(D3="C",IF('Scout 2'!$B6&gt;15,"C"," ")," ")</f>
        <v> </v>
      </c>
      <c r="E24" s="81"/>
      <c r="F24" s="74" t="str">
        <f>IF(F3="C",IF('Scout 3'!$B6&gt;15,"C"," ")," ")</f>
        <v> </v>
      </c>
      <c r="G24" s="81"/>
      <c r="H24" s="74" t="str">
        <f>IF(H3="C",IF('Scout 4'!$B6&gt;15,"C"," ")," ")</f>
        <v> </v>
      </c>
      <c r="I24" s="81"/>
      <c r="J24" s="74" t="str">
        <f>IF(J3="C",IF('Scout 5'!$B6&gt;15,"C"," ")," ")</f>
        <v> </v>
      </c>
      <c r="K24" s="81"/>
      <c r="L24" s="74" t="str">
        <f>IF(L3="C",IF('Scout 6'!$B6&gt;15,"C"," ")," ")</f>
        <v> </v>
      </c>
      <c r="M24" s="81"/>
      <c r="N24" s="74" t="str">
        <f>IF(N3="C",IF('Scout 7'!$B6&gt;15,"C"," ")," ")</f>
        <v> </v>
      </c>
      <c r="O24" s="81"/>
      <c r="P24" s="74" t="str">
        <f>IF(P3="C",IF('Scout 8'!$B6&gt;15,"C"," ")," ")</f>
        <v> </v>
      </c>
      <c r="Q24" s="81"/>
      <c r="R24" s="74" t="str">
        <f>IF(R3="C",IF('Scout 9'!$B6&gt;15,"C"," ")," ")</f>
        <v> </v>
      </c>
      <c r="S24" s="81"/>
      <c r="T24" s="74" t="str">
        <f>IF(T3="C",IF('Scout 10'!$B6&gt;15,"C"," ")," ")</f>
        <v> </v>
      </c>
      <c r="U24" s="81"/>
      <c r="V24" s="74" t="str">
        <f>IF(V3="C",IF('Scout 11'!$B6&gt;15,"C"," ")," ")</f>
        <v> </v>
      </c>
      <c r="W24" s="81"/>
      <c r="X24" s="74" t="str">
        <f>IF(X3="C",IF('Scout 12'!$B6&gt;15,"C"," ")," ")</f>
        <v> </v>
      </c>
      <c r="Y24" s="81"/>
      <c r="Z24" s="74" t="str">
        <f>IF(Z3="C",IF('Scout 13'!$B6&gt;15,"C"," ")," ")</f>
        <v> </v>
      </c>
      <c r="AA24" s="81"/>
      <c r="AB24" s="74" t="str">
        <f>IF(AB3="C",IF('Scout 14'!$B6&gt;15,"C"," ")," ")</f>
        <v> </v>
      </c>
      <c r="AC24" s="81"/>
      <c r="AD24" s="74" t="str">
        <f>IF(AD3="C",IF('Scout 15'!$B6&gt;15,"C"," ")," ")</f>
        <v> </v>
      </c>
      <c r="AE24" s="83"/>
      <c r="AF24" s="4"/>
    </row>
    <row r="25" spans="1:32" ht="12.75">
      <c r="A25" s="77"/>
      <c r="B25" s="74"/>
      <c r="C25" s="81"/>
      <c r="D25" s="74"/>
      <c r="E25" s="81"/>
      <c r="F25" s="74"/>
      <c r="G25" s="81"/>
      <c r="H25" s="74"/>
      <c r="I25" s="81"/>
      <c r="J25" s="74"/>
      <c r="K25" s="81"/>
      <c r="L25" s="74"/>
      <c r="M25" s="81"/>
      <c r="N25" s="74"/>
      <c r="O25" s="81"/>
      <c r="P25" s="74"/>
      <c r="Q25" s="81"/>
      <c r="R25" s="74"/>
      <c r="S25" s="81"/>
      <c r="T25" s="74"/>
      <c r="U25" s="81"/>
      <c r="V25" s="74"/>
      <c r="W25" s="81"/>
      <c r="X25" s="74"/>
      <c r="Y25" s="81"/>
      <c r="Z25" s="74"/>
      <c r="AA25" s="81"/>
      <c r="AB25" s="74"/>
      <c r="AC25" s="81"/>
      <c r="AD25" s="74"/>
      <c r="AE25" s="83"/>
      <c r="AF25" s="4"/>
    </row>
    <row r="26" spans="1:32" ht="12.75">
      <c r="A26" s="77"/>
      <c r="B26" s="74"/>
      <c r="C26" s="81"/>
      <c r="D26" s="74"/>
      <c r="E26" s="81"/>
      <c r="F26" s="74"/>
      <c r="G26" s="81"/>
      <c r="H26" s="74"/>
      <c r="I26" s="81"/>
      <c r="J26" s="74"/>
      <c r="K26" s="81"/>
      <c r="L26" s="74"/>
      <c r="M26" s="81"/>
      <c r="N26" s="74"/>
      <c r="O26" s="81"/>
      <c r="P26" s="74"/>
      <c r="Q26" s="81"/>
      <c r="R26" s="74"/>
      <c r="S26" s="81"/>
      <c r="T26" s="74"/>
      <c r="U26" s="81"/>
      <c r="V26" s="74"/>
      <c r="W26" s="81"/>
      <c r="X26" s="74"/>
      <c r="Y26" s="81"/>
      <c r="Z26" s="74"/>
      <c r="AA26" s="81"/>
      <c r="AB26" s="74"/>
      <c r="AC26" s="81"/>
      <c r="AD26" s="74"/>
      <c r="AE26" s="83"/>
      <c r="AF26" s="4"/>
    </row>
    <row r="27" spans="1:32" ht="12.75">
      <c r="A27" s="77"/>
      <c r="B27" s="74"/>
      <c r="C27" s="81"/>
      <c r="D27" s="74"/>
      <c r="E27" s="81"/>
      <c r="F27" s="74"/>
      <c r="G27" s="81"/>
      <c r="H27" s="74"/>
      <c r="I27" s="81"/>
      <c r="J27" s="74"/>
      <c r="K27" s="81"/>
      <c r="L27" s="74"/>
      <c r="M27" s="81"/>
      <c r="N27" s="74"/>
      <c r="O27" s="81"/>
      <c r="P27" s="74"/>
      <c r="Q27" s="81"/>
      <c r="R27" s="74"/>
      <c r="S27" s="81"/>
      <c r="T27" s="74"/>
      <c r="U27" s="81"/>
      <c r="V27" s="74"/>
      <c r="W27" s="81"/>
      <c r="X27" s="74"/>
      <c r="Y27" s="81"/>
      <c r="Z27" s="74"/>
      <c r="AA27" s="81"/>
      <c r="AB27" s="74"/>
      <c r="AC27" s="81"/>
      <c r="AD27" s="74"/>
      <c r="AE27" s="83"/>
      <c r="AF27" s="4"/>
    </row>
    <row r="28" spans="1:32" ht="12.75">
      <c r="A28" s="77"/>
      <c r="B28" s="74"/>
      <c r="C28" s="81"/>
      <c r="D28" s="74"/>
      <c r="E28" s="81"/>
      <c r="F28" s="74"/>
      <c r="G28" s="81"/>
      <c r="H28" s="74"/>
      <c r="I28" s="81"/>
      <c r="J28" s="74"/>
      <c r="K28" s="81"/>
      <c r="L28" s="74"/>
      <c r="M28" s="81"/>
      <c r="N28" s="74"/>
      <c r="O28" s="81"/>
      <c r="P28" s="74"/>
      <c r="Q28" s="81"/>
      <c r="R28" s="74"/>
      <c r="S28" s="81"/>
      <c r="T28" s="74"/>
      <c r="U28" s="81"/>
      <c r="V28" s="74"/>
      <c r="W28" s="81"/>
      <c r="X28" s="74"/>
      <c r="Y28" s="81"/>
      <c r="Z28" s="74"/>
      <c r="AA28" s="81"/>
      <c r="AB28" s="74"/>
      <c r="AC28" s="81"/>
      <c r="AD28" s="74"/>
      <c r="AE28" s="83"/>
      <c r="AF28" s="4"/>
    </row>
    <row r="29" spans="1:32" ht="12.75">
      <c r="A29" s="77"/>
      <c r="B29" s="74"/>
      <c r="C29" s="81"/>
      <c r="D29" s="74"/>
      <c r="E29" s="81"/>
      <c r="F29" s="74"/>
      <c r="G29" s="81"/>
      <c r="H29" s="74"/>
      <c r="I29" s="81"/>
      <c r="J29" s="74"/>
      <c r="K29" s="81"/>
      <c r="L29" s="74"/>
      <c r="M29" s="81"/>
      <c r="N29" s="74"/>
      <c r="O29" s="81"/>
      <c r="P29" s="74"/>
      <c r="Q29" s="81"/>
      <c r="R29" s="74"/>
      <c r="S29" s="81"/>
      <c r="T29" s="74"/>
      <c r="U29" s="81"/>
      <c r="V29" s="74"/>
      <c r="W29" s="81"/>
      <c r="X29" s="74"/>
      <c r="Y29" s="81"/>
      <c r="Z29" s="74"/>
      <c r="AA29" s="81"/>
      <c r="AB29" s="74"/>
      <c r="AC29" s="81"/>
      <c r="AD29" s="74"/>
      <c r="AE29" s="83"/>
      <c r="AF29" s="4"/>
    </row>
    <row r="30" spans="1:32" ht="13.5" thickBot="1">
      <c r="A30" s="79"/>
      <c r="B30" s="80"/>
      <c r="C30" s="82"/>
      <c r="D30" s="80"/>
      <c r="E30" s="82"/>
      <c r="F30" s="80"/>
      <c r="G30" s="82"/>
      <c r="H30" s="80"/>
      <c r="I30" s="82"/>
      <c r="J30" s="80"/>
      <c r="K30" s="82"/>
      <c r="L30" s="80"/>
      <c r="M30" s="82"/>
      <c r="N30" s="80"/>
      <c r="O30" s="82"/>
      <c r="P30" s="80"/>
      <c r="Q30" s="82"/>
      <c r="R30" s="80"/>
      <c r="S30" s="82"/>
      <c r="T30" s="80"/>
      <c r="U30" s="82"/>
      <c r="V30" s="80"/>
      <c r="W30" s="82"/>
      <c r="X30" s="80"/>
      <c r="Y30" s="82"/>
      <c r="Z30" s="80"/>
      <c r="AA30" s="82"/>
      <c r="AB30" s="80"/>
      <c r="AC30" s="82"/>
      <c r="AD30" s="80"/>
      <c r="AE30" s="84"/>
      <c r="AF30" s="4"/>
    </row>
    <row r="31" spans="3:31" ht="12.75">
      <c r="C31" s="75"/>
      <c r="E31" s="71"/>
      <c r="G31" s="71"/>
      <c r="I31" s="71"/>
      <c r="K31" s="71"/>
      <c r="M31" s="71"/>
      <c r="O31" s="71"/>
      <c r="Q31" s="71"/>
      <c r="S31" s="71"/>
      <c r="U31" s="71"/>
      <c r="W31" s="71"/>
      <c r="Y31" s="71"/>
      <c r="AA31" s="71"/>
      <c r="AC31" s="71"/>
      <c r="AE31" s="71"/>
    </row>
    <row r="32" spans="3:31" ht="12.75">
      <c r="C32" s="75"/>
      <c r="E32" s="71"/>
      <c r="G32" s="71"/>
      <c r="I32" s="71"/>
      <c r="K32" s="71"/>
      <c r="M32" s="71"/>
      <c r="O32" s="71"/>
      <c r="Q32" s="71"/>
      <c r="S32" s="71"/>
      <c r="U32" s="71"/>
      <c r="W32" s="71"/>
      <c r="Y32" s="71"/>
      <c r="AA32" s="71"/>
      <c r="AC32" s="71"/>
      <c r="AE32" s="71"/>
    </row>
    <row r="33" spans="3:31" ht="12.75">
      <c r="C33" s="75"/>
      <c r="E33" s="71"/>
      <c r="G33" s="71"/>
      <c r="I33" s="71"/>
      <c r="K33" s="71"/>
      <c r="M33" s="71"/>
      <c r="O33" s="71"/>
      <c r="Q33" s="71"/>
      <c r="S33" s="71"/>
      <c r="U33" s="71"/>
      <c r="W33" s="71"/>
      <c r="Y33" s="71"/>
      <c r="AA33" s="71"/>
      <c r="AC33" s="71"/>
      <c r="AE33" s="71"/>
    </row>
    <row r="34" spans="3:31" ht="12.75">
      <c r="C34" s="75"/>
      <c r="E34" s="71"/>
      <c r="G34" s="71"/>
      <c r="I34" s="71"/>
      <c r="K34" s="71"/>
      <c r="M34" s="71"/>
      <c r="O34" s="71"/>
      <c r="Q34" s="71"/>
      <c r="S34" s="71"/>
      <c r="U34" s="71"/>
      <c r="W34" s="71"/>
      <c r="Y34" s="71"/>
      <c r="AA34" s="71"/>
      <c r="AC34" s="71"/>
      <c r="AE34" s="71"/>
    </row>
    <row r="35" spans="3:31" ht="12.75">
      <c r="C35" s="75"/>
      <c r="E35" s="71"/>
      <c r="G35" s="71"/>
      <c r="I35" s="71"/>
      <c r="K35" s="71"/>
      <c r="M35" s="71"/>
      <c r="O35" s="71"/>
      <c r="Q35" s="71"/>
      <c r="S35" s="71"/>
      <c r="U35" s="71"/>
      <c r="W35" s="71"/>
      <c r="Y35" s="71"/>
      <c r="AA35" s="71"/>
      <c r="AC35" s="71"/>
      <c r="AE35" s="71"/>
    </row>
    <row r="36" spans="3:31" ht="12.75">
      <c r="C36" s="75"/>
      <c r="E36" s="71"/>
      <c r="G36" s="71"/>
      <c r="I36" s="71"/>
      <c r="K36" s="71"/>
      <c r="M36" s="71"/>
      <c r="O36" s="71"/>
      <c r="Q36" s="71"/>
      <c r="S36" s="71"/>
      <c r="U36" s="71"/>
      <c r="W36" s="71"/>
      <c r="Y36" s="71"/>
      <c r="AA36" s="71"/>
      <c r="AC36" s="71"/>
      <c r="AE36" s="71"/>
    </row>
    <row r="37" spans="3:31" ht="12.75">
      <c r="C37" s="75"/>
      <c r="E37" s="71"/>
      <c r="G37" s="71"/>
      <c r="I37" s="71"/>
      <c r="K37" s="71"/>
      <c r="M37" s="71"/>
      <c r="O37" s="71"/>
      <c r="Q37" s="71"/>
      <c r="S37" s="71"/>
      <c r="U37" s="71"/>
      <c r="W37" s="71"/>
      <c r="Y37" s="71"/>
      <c r="AA37" s="71"/>
      <c r="AC37" s="71"/>
      <c r="AE37" s="71"/>
    </row>
    <row r="38" spans="3:31" ht="12.75">
      <c r="C38" s="75"/>
      <c r="E38" s="71"/>
      <c r="G38" s="71"/>
      <c r="I38" s="71"/>
      <c r="K38" s="71"/>
      <c r="M38" s="71"/>
      <c r="O38" s="71"/>
      <c r="Q38" s="71"/>
      <c r="S38" s="71"/>
      <c r="U38" s="71"/>
      <c r="W38" s="71"/>
      <c r="Y38" s="71"/>
      <c r="AA38" s="71"/>
      <c r="AC38" s="71"/>
      <c r="AE38" s="71"/>
    </row>
    <row r="39" spans="3:31" ht="12.75">
      <c r="C39" s="75"/>
      <c r="E39" s="71"/>
      <c r="G39" s="71"/>
      <c r="I39" s="71"/>
      <c r="K39" s="71"/>
      <c r="M39" s="71"/>
      <c r="O39" s="71"/>
      <c r="Q39" s="71"/>
      <c r="S39" s="71"/>
      <c r="U39" s="71"/>
      <c r="W39" s="71"/>
      <c r="Y39" s="71"/>
      <c r="AA39" s="71"/>
      <c r="AC39" s="71"/>
      <c r="AE39" s="71"/>
    </row>
    <row r="40" spans="3:31" ht="12.75">
      <c r="C40" s="75"/>
      <c r="E40" s="71"/>
      <c r="G40" s="71"/>
      <c r="I40" s="71"/>
      <c r="K40" s="71"/>
      <c r="M40" s="71"/>
      <c r="O40" s="71"/>
      <c r="Q40" s="71"/>
      <c r="S40" s="71"/>
      <c r="U40" s="71"/>
      <c r="W40" s="71"/>
      <c r="Y40" s="71"/>
      <c r="AA40" s="71"/>
      <c r="AC40" s="71"/>
      <c r="AE40" s="71"/>
    </row>
    <row r="41" spans="3:31" ht="12.75">
      <c r="C41" s="75"/>
      <c r="E41" s="71"/>
      <c r="G41" s="71"/>
      <c r="I41" s="71"/>
      <c r="K41" s="71"/>
      <c r="M41" s="71"/>
      <c r="O41" s="71"/>
      <c r="Q41" s="71"/>
      <c r="S41" s="71"/>
      <c r="U41" s="71"/>
      <c r="W41" s="71"/>
      <c r="Y41" s="71"/>
      <c r="AA41" s="71"/>
      <c r="AC41" s="71"/>
      <c r="AE41" s="71"/>
    </row>
    <row r="42" spans="3:31" ht="12.75">
      <c r="C42" s="75"/>
      <c r="E42" s="71"/>
      <c r="G42" s="71"/>
      <c r="I42" s="71"/>
      <c r="K42" s="71"/>
      <c r="M42" s="71"/>
      <c r="O42" s="71"/>
      <c r="Q42" s="71"/>
      <c r="S42" s="71"/>
      <c r="U42" s="71"/>
      <c r="W42" s="71"/>
      <c r="Y42" s="71"/>
      <c r="AA42" s="71"/>
      <c r="AC42" s="71"/>
      <c r="AE42" s="71"/>
    </row>
    <row r="43" spans="3:31" ht="12.75">
      <c r="C43" s="75"/>
      <c r="E43" s="71"/>
      <c r="G43" s="71"/>
      <c r="I43" s="71"/>
      <c r="K43" s="71"/>
      <c r="M43" s="71"/>
      <c r="O43" s="71"/>
      <c r="Q43" s="71"/>
      <c r="S43" s="71"/>
      <c r="U43" s="71"/>
      <c r="W43" s="71"/>
      <c r="Y43" s="71"/>
      <c r="AA43" s="71"/>
      <c r="AC43" s="71"/>
      <c r="AE43" s="71"/>
    </row>
    <row r="44" spans="3:31" ht="12.75">
      <c r="C44" s="75"/>
      <c r="E44" s="71"/>
      <c r="G44" s="71"/>
      <c r="I44" s="71"/>
      <c r="K44" s="71"/>
      <c r="M44" s="71"/>
      <c r="O44" s="71"/>
      <c r="Q44" s="71"/>
      <c r="S44" s="71"/>
      <c r="U44" s="71"/>
      <c r="W44" s="71"/>
      <c r="Y44" s="71"/>
      <c r="AA44" s="71"/>
      <c r="AC44" s="71"/>
      <c r="AE44" s="71"/>
    </row>
    <row r="45" spans="3:31" ht="12.75">
      <c r="C45" s="75"/>
      <c r="E45" s="71"/>
      <c r="G45" s="71"/>
      <c r="I45" s="71"/>
      <c r="K45" s="71"/>
      <c r="M45" s="71"/>
      <c r="O45" s="71"/>
      <c r="Q45" s="71"/>
      <c r="S45" s="71"/>
      <c r="U45" s="71"/>
      <c r="W45" s="71"/>
      <c r="Y45" s="71"/>
      <c r="AA45" s="71"/>
      <c r="AC45" s="71"/>
      <c r="AE45" s="71"/>
    </row>
    <row r="46" spans="3:31" ht="12.75">
      <c r="C46" s="75"/>
      <c r="E46" s="71"/>
      <c r="G46" s="71"/>
      <c r="I46" s="71"/>
      <c r="K46" s="71"/>
      <c r="M46" s="71"/>
      <c r="O46" s="71"/>
      <c r="Q46" s="71"/>
      <c r="S46" s="71"/>
      <c r="U46" s="71"/>
      <c r="W46" s="71"/>
      <c r="Y46" s="71"/>
      <c r="AA46" s="71"/>
      <c r="AC46" s="71"/>
      <c r="AE46" s="71"/>
    </row>
    <row r="47" spans="3:31" ht="12.75">
      <c r="C47" s="75"/>
      <c r="E47" s="71"/>
      <c r="G47" s="71"/>
      <c r="I47" s="71"/>
      <c r="K47" s="71"/>
      <c r="M47" s="71"/>
      <c r="O47" s="71"/>
      <c r="Q47" s="71"/>
      <c r="S47" s="71"/>
      <c r="U47" s="71"/>
      <c r="W47" s="71"/>
      <c r="Y47" s="71"/>
      <c r="AA47" s="71"/>
      <c r="AC47" s="71"/>
      <c r="AE47" s="71"/>
    </row>
    <row r="48" spans="3:31" ht="12.75">
      <c r="C48" s="75"/>
      <c r="E48" s="71"/>
      <c r="G48" s="71"/>
      <c r="I48" s="71"/>
      <c r="K48" s="71"/>
      <c r="M48" s="71"/>
      <c r="O48" s="71"/>
      <c r="Q48" s="71"/>
      <c r="S48" s="71"/>
      <c r="U48" s="71"/>
      <c r="W48" s="71"/>
      <c r="Y48" s="71"/>
      <c r="AA48" s="71"/>
      <c r="AC48" s="71"/>
      <c r="AE48" s="71"/>
    </row>
    <row r="49" spans="3:31" ht="12.75">
      <c r="C49" s="75"/>
      <c r="E49" s="71"/>
      <c r="G49" s="71"/>
      <c r="I49" s="71"/>
      <c r="K49" s="71"/>
      <c r="M49" s="71"/>
      <c r="O49" s="71"/>
      <c r="Q49" s="71"/>
      <c r="S49" s="71"/>
      <c r="U49" s="71"/>
      <c r="W49" s="71"/>
      <c r="Y49" s="71"/>
      <c r="AA49" s="71"/>
      <c r="AC49" s="71"/>
      <c r="AE49" s="71"/>
    </row>
    <row r="50" spans="3:31" ht="12.75">
      <c r="C50" s="75"/>
      <c r="E50" s="71"/>
      <c r="G50" s="71"/>
      <c r="I50" s="71"/>
      <c r="K50" s="71"/>
      <c r="M50" s="71"/>
      <c r="O50" s="71"/>
      <c r="Q50" s="71"/>
      <c r="S50" s="71"/>
      <c r="U50" s="71"/>
      <c r="W50" s="71"/>
      <c r="Y50" s="71"/>
      <c r="AA50" s="71"/>
      <c r="AC50" s="71"/>
      <c r="AE50" s="71"/>
    </row>
    <row r="51" spans="3:31" ht="12.75">
      <c r="C51" s="75"/>
      <c r="E51" s="71"/>
      <c r="G51" s="71"/>
      <c r="I51" s="71"/>
      <c r="K51" s="71"/>
      <c r="M51" s="71"/>
      <c r="O51" s="71"/>
      <c r="Q51" s="71"/>
      <c r="S51" s="71"/>
      <c r="U51" s="71"/>
      <c r="W51" s="71"/>
      <c r="Y51" s="71"/>
      <c r="AA51" s="71"/>
      <c r="AC51" s="71"/>
      <c r="AE51" s="71"/>
    </row>
    <row r="52" spans="3:31" ht="12.75">
      <c r="C52" s="75"/>
      <c r="E52" s="71"/>
      <c r="G52" s="71"/>
      <c r="I52" s="71"/>
      <c r="K52" s="71"/>
      <c r="M52" s="71"/>
      <c r="O52" s="71"/>
      <c r="Q52" s="71"/>
      <c r="S52" s="71"/>
      <c r="U52" s="71"/>
      <c r="W52" s="71"/>
      <c r="Y52" s="71"/>
      <c r="AA52" s="71"/>
      <c r="AC52" s="71"/>
      <c r="AE52" s="71"/>
    </row>
    <row r="53" spans="3:31" ht="12.75">
      <c r="C53" s="75"/>
      <c r="E53" s="71"/>
      <c r="G53" s="71"/>
      <c r="I53" s="71"/>
      <c r="K53" s="71"/>
      <c r="M53" s="71"/>
      <c r="O53" s="71"/>
      <c r="Q53" s="71"/>
      <c r="S53" s="71"/>
      <c r="U53" s="71"/>
      <c r="W53" s="71"/>
      <c r="Y53" s="71"/>
      <c r="AA53" s="71"/>
      <c r="AC53" s="71"/>
      <c r="AE53" s="71"/>
    </row>
    <row r="54" spans="3:31" ht="12.75">
      <c r="C54" s="75"/>
      <c r="E54" s="71"/>
      <c r="G54" s="71"/>
      <c r="I54" s="71"/>
      <c r="K54" s="71"/>
      <c r="M54" s="71"/>
      <c r="O54" s="71"/>
      <c r="Q54" s="71"/>
      <c r="S54" s="71"/>
      <c r="U54" s="71"/>
      <c r="W54" s="71"/>
      <c r="Y54" s="71"/>
      <c r="AA54" s="71"/>
      <c r="AC54" s="71"/>
      <c r="AE54" s="71"/>
    </row>
    <row r="55" spans="3:31" ht="12.75">
      <c r="C55" s="75"/>
      <c r="E55" s="71"/>
      <c r="G55" s="71"/>
      <c r="I55" s="71"/>
      <c r="K55" s="71"/>
      <c r="M55" s="71"/>
      <c r="O55" s="71"/>
      <c r="Q55" s="71"/>
      <c r="S55" s="71"/>
      <c r="U55" s="71"/>
      <c r="W55" s="71"/>
      <c r="Y55" s="71"/>
      <c r="AA55" s="71"/>
      <c r="AC55" s="71"/>
      <c r="AE55" s="71"/>
    </row>
    <row r="56" spans="3:31" ht="12.75">
      <c r="C56" s="75"/>
      <c r="E56" s="71"/>
      <c r="G56" s="71"/>
      <c r="I56" s="71"/>
      <c r="K56" s="71"/>
      <c r="M56" s="71"/>
      <c r="O56" s="71"/>
      <c r="Q56" s="71"/>
      <c r="S56" s="71"/>
      <c r="U56" s="71"/>
      <c r="W56" s="71"/>
      <c r="Y56" s="71"/>
      <c r="AA56" s="71"/>
      <c r="AC56" s="71"/>
      <c r="AE56" s="71"/>
    </row>
    <row r="57" spans="3:31" ht="12.75">
      <c r="C57" s="75"/>
      <c r="E57" s="71"/>
      <c r="G57" s="71"/>
      <c r="I57" s="71"/>
      <c r="K57" s="71"/>
      <c r="M57" s="71"/>
      <c r="O57" s="71"/>
      <c r="Q57" s="71"/>
      <c r="S57" s="71"/>
      <c r="U57" s="71"/>
      <c r="W57" s="71"/>
      <c r="Y57" s="71"/>
      <c r="AA57" s="71"/>
      <c r="AC57" s="71"/>
      <c r="AE57" s="71"/>
    </row>
    <row r="58" spans="3:31" ht="12.75">
      <c r="C58" s="75"/>
      <c r="E58" s="71"/>
      <c r="G58" s="71"/>
      <c r="I58" s="71"/>
      <c r="K58" s="71"/>
      <c r="M58" s="71"/>
      <c r="O58" s="71"/>
      <c r="Q58" s="71"/>
      <c r="S58" s="71"/>
      <c r="U58" s="71"/>
      <c r="W58" s="71"/>
      <c r="Y58" s="71"/>
      <c r="AA58" s="71"/>
      <c r="AC58" s="71"/>
      <c r="AE58" s="71"/>
    </row>
    <row r="59" spans="3:31" ht="12.75">
      <c r="C59" s="75"/>
      <c r="E59" s="71"/>
      <c r="G59" s="71"/>
      <c r="I59" s="71"/>
      <c r="K59" s="71"/>
      <c r="M59" s="71"/>
      <c r="O59" s="71"/>
      <c r="Q59" s="71"/>
      <c r="S59" s="71"/>
      <c r="U59" s="71"/>
      <c r="W59" s="71"/>
      <c r="Y59" s="71"/>
      <c r="AA59" s="71"/>
      <c r="AC59" s="71"/>
      <c r="AE59" s="71"/>
    </row>
    <row r="60" spans="3:31" ht="12.75">
      <c r="C60" s="75"/>
      <c r="E60" s="71"/>
      <c r="G60" s="71"/>
      <c r="I60" s="71"/>
      <c r="K60" s="71"/>
      <c r="M60" s="71"/>
      <c r="O60" s="71"/>
      <c r="Q60" s="71"/>
      <c r="S60" s="71"/>
      <c r="U60" s="71"/>
      <c r="W60" s="71"/>
      <c r="Y60" s="71"/>
      <c r="AA60" s="71"/>
      <c r="AC60" s="71"/>
      <c r="AE60" s="71"/>
    </row>
    <row r="61" spans="3:31" ht="12.75">
      <c r="C61" s="75"/>
      <c r="E61" s="71"/>
      <c r="G61" s="71"/>
      <c r="I61" s="71"/>
      <c r="K61" s="71"/>
      <c r="M61" s="71"/>
      <c r="O61" s="71"/>
      <c r="Q61" s="71"/>
      <c r="S61" s="71"/>
      <c r="U61" s="71"/>
      <c r="W61" s="71"/>
      <c r="Y61" s="71"/>
      <c r="AA61" s="71"/>
      <c r="AC61" s="71"/>
      <c r="AE61" s="71"/>
    </row>
    <row r="62" spans="3:31" ht="12.75">
      <c r="C62" s="75"/>
      <c r="E62" s="71"/>
      <c r="G62" s="71"/>
      <c r="I62" s="71"/>
      <c r="K62" s="71"/>
      <c r="M62" s="71"/>
      <c r="O62" s="71"/>
      <c r="Q62" s="71"/>
      <c r="S62" s="71"/>
      <c r="U62" s="71"/>
      <c r="W62" s="71"/>
      <c r="Y62" s="71"/>
      <c r="AA62" s="71"/>
      <c r="AC62" s="71"/>
      <c r="AE62" s="71"/>
    </row>
    <row r="63" spans="3:31" ht="12.75">
      <c r="C63" s="75"/>
      <c r="E63" s="71"/>
      <c r="G63" s="71"/>
      <c r="I63" s="71"/>
      <c r="K63" s="71"/>
      <c r="M63" s="71"/>
      <c r="O63" s="71"/>
      <c r="Q63" s="71"/>
      <c r="S63" s="71"/>
      <c r="U63" s="71"/>
      <c r="W63" s="71"/>
      <c r="Y63" s="71"/>
      <c r="AA63" s="71"/>
      <c r="AC63" s="71"/>
      <c r="AE63" s="71"/>
    </row>
  </sheetData>
  <sheetProtection password="CA1D" sheet="1" objects="1" scenarios="1"/>
  <mergeCells count="15">
    <mergeCell ref="B1:C1"/>
    <mergeCell ref="D1:E1"/>
    <mergeCell ref="F1:G1"/>
    <mergeCell ref="H1:I1"/>
    <mergeCell ref="J1:K1"/>
    <mergeCell ref="L1:M1"/>
    <mergeCell ref="N1:O1"/>
    <mergeCell ref="P1:Q1"/>
    <mergeCell ref="Z1:AA1"/>
    <mergeCell ref="AB1:AC1"/>
    <mergeCell ref="AD1:AE1"/>
    <mergeCell ref="R1:S1"/>
    <mergeCell ref="T1:U1"/>
    <mergeCell ref="V1:W1"/>
    <mergeCell ref="X1:Y1"/>
  </mergeCells>
  <printOptions/>
  <pageMargins left="0.75" right="0.75" top="1" bottom="1" header="0.5" footer="0.5"/>
  <pageSetup fitToHeight="1" fitToWidth="1" horizontalDpi="600" verticalDpi="600" orientation="landscape" scale="71" r:id="rId1"/>
  <headerFooter alignWithMargins="0">
    <oddHeader>&amp;C&amp;"Arial,Bold"&amp;14WolfTrax
&amp;12Summary Page - &amp;D</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O107"/>
  <sheetViews>
    <sheetView showGridLines="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9.140625" defaultRowHeight="12.75"/>
  <cols>
    <col min="1" max="1" width="31.140625" style="0" customWidth="1"/>
    <col min="2" max="2" width="3.8515625" style="0" customWidth="1"/>
    <col min="3" max="3" width="6.421875" style="0" customWidth="1"/>
    <col min="4" max="4" width="2.7109375" style="0" customWidth="1"/>
    <col min="5" max="5" width="2.57421875" style="37" customWidth="1"/>
    <col min="6" max="6" width="29.140625" style="0" customWidth="1"/>
    <col min="7" max="7" width="3.421875" style="0" customWidth="1"/>
    <col min="8" max="8" width="6.421875" style="0" customWidth="1"/>
    <col min="9" max="9" width="2.57421875" style="0" customWidth="1"/>
    <col min="10" max="10" width="28.57421875" style="0" customWidth="1"/>
    <col min="11" max="11" width="3.421875" style="0" customWidth="1"/>
    <col min="12" max="12" width="6.421875" style="0" customWidth="1"/>
    <col min="13" max="13" width="2.57421875" style="0" customWidth="1"/>
    <col min="14" max="14" width="28.57421875" style="0" customWidth="1"/>
    <col min="15" max="15" width="3.421875" style="0" customWidth="1"/>
  </cols>
  <sheetData>
    <row r="1" spans="1:15" ht="20.25">
      <c r="A1" s="49" t="str">
        <f ca="1">RIGHT(CELL("filename",A1),SUM(LEN(CELL("filename",A1))-SEARCH("]",CELL("filename",A1),1)))</f>
        <v>Scout 1</v>
      </c>
      <c r="D1" s="228" t="s">
        <v>250</v>
      </c>
      <c r="E1" s="228"/>
      <c r="F1" s="228"/>
      <c r="G1" s="228"/>
      <c r="I1" s="228" t="s">
        <v>251</v>
      </c>
      <c r="J1" s="228"/>
      <c r="K1" s="228"/>
      <c r="M1" s="228" t="s">
        <v>251</v>
      </c>
      <c r="N1" s="228"/>
      <c r="O1" s="228"/>
    </row>
    <row r="2" spans="4:15" ht="7.5" customHeight="1">
      <c r="D2" s="228"/>
      <c r="E2" s="228"/>
      <c r="F2" s="228"/>
      <c r="G2" s="228"/>
      <c r="I2" s="228"/>
      <c r="J2" s="228"/>
      <c r="K2" s="228"/>
      <c r="M2" s="228"/>
      <c r="N2" s="228"/>
      <c r="O2" s="228"/>
    </row>
    <row r="3" spans="1:14" ht="12.75">
      <c r="A3" s="2" t="s">
        <v>320</v>
      </c>
      <c r="D3" s="229" t="str">
        <f>Achievements!$B5</f>
        <v>1. Feats of Skill</v>
      </c>
      <c r="E3" s="229"/>
      <c r="F3" s="229"/>
      <c r="G3" s="229"/>
      <c r="I3" s="2" t="str">
        <f>Electives!B9</f>
        <v>1. It's a Secret</v>
      </c>
      <c r="J3" s="2"/>
      <c r="M3" s="2" t="str">
        <f>Electives!B101</f>
        <v>14. Pets</v>
      </c>
      <c r="N3" s="39"/>
    </row>
    <row r="4" spans="1:15" ht="12.75">
      <c r="A4" s="50" t="s">
        <v>252</v>
      </c>
      <c r="B4" s="61" t="str">
        <f>IF(COUNTIF(B11:B22,"C")=12,"C",IF(COUNTIF(B11:B22,"P")&gt;0,"P",IF(COUNTIF(B11:B22,"C")&gt;0,"P"," ")))</f>
        <v> </v>
      </c>
      <c r="D4" s="227" t="s">
        <v>317</v>
      </c>
      <c r="E4" s="41" t="str">
        <f>Achievements!$B6</f>
        <v>a.</v>
      </c>
      <c r="F4" s="9" t="str">
        <f>Achievements!$C6</f>
        <v>Play catch</v>
      </c>
      <c r="G4" s="42" t="str">
        <f>IF(Achievements!E6="A","A"," ")</f>
        <v> </v>
      </c>
      <c r="I4" s="47" t="str">
        <f>Electives!B10</f>
        <v>a.</v>
      </c>
      <c r="J4" s="47" t="str">
        <f>Electives!C10</f>
        <v>Use a secret code</v>
      </c>
      <c r="K4" s="41" t="str">
        <f>IF(Electives!E10="E","E"," ")</f>
        <v> </v>
      </c>
      <c r="M4" s="47" t="str">
        <f>Electives!B102</f>
        <v>a.</v>
      </c>
      <c r="N4" s="47" t="str">
        <f>Electives!C102</f>
        <v>Take care of a pet</v>
      </c>
      <c r="O4" s="41" t="str">
        <f>IF(Electives!E102="E","E"," ")</f>
        <v> </v>
      </c>
    </row>
    <row r="5" spans="1:15" ht="12.75">
      <c r="A5" s="51" t="s">
        <v>253</v>
      </c>
      <c r="B5" s="61" t="str">
        <f>IF(Electives!E6&gt;0,Electives!E6," ")</f>
        <v> </v>
      </c>
      <c r="D5" s="227"/>
      <c r="E5" s="41" t="str">
        <f>Achievements!$B7</f>
        <v>b.</v>
      </c>
      <c r="F5" s="9" t="str">
        <f>Achievements!$C7</f>
        <v>Walk a line</v>
      </c>
      <c r="G5" s="42" t="str">
        <f>IF(Achievements!E7="A","A"," ")</f>
        <v> </v>
      </c>
      <c r="I5" s="47" t="str">
        <f>Electives!B11</f>
        <v>b.</v>
      </c>
      <c r="J5" s="47" t="str">
        <f>Electives!C11</f>
        <v>Write in invisible ink</v>
      </c>
      <c r="K5" s="41" t="str">
        <f>IF(Electives!E11="E","E"," ")</f>
        <v> </v>
      </c>
      <c r="M5" s="47" t="str">
        <f>Electives!B103</f>
        <v>b.</v>
      </c>
      <c r="N5" s="47" t="str">
        <f>Electives!C103</f>
        <v>Meet a strange dog</v>
      </c>
      <c r="O5" s="41" t="str">
        <f>IF(Electives!E103="E","E"," ")</f>
        <v> </v>
      </c>
    </row>
    <row r="6" spans="1:15" ht="12.75">
      <c r="A6" s="51" t="s">
        <v>331</v>
      </c>
      <c r="B6" s="61">
        <f>IF(Electives!E6=" ",0,INT(Electives!E6/10))</f>
        <v>0</v>
      </c>
      <c r="D6" s="227"/>
      <c r="E6" s="41" t="str">
        <f>Achievements!$B8</f>
        <v>c.</v>
      </c>
      <c r="F6" s="9" t="str">
        <f>Achievements!$C8</f>
        <v>Front roll</v>
      </c>
      <c r="G6" s="42" t="str">
        <f>IF(Achievements!E8="A","A"," ")</f>
        <v> </v>
      </c>
      <c r="I6" s="47" t="str">
        <f>Electives!B12</f>
        <v>c.</v>
      </c>
      <c r="J6" s="47" t="str">
        <f>Electives!C12</f>
        <v>Sign your name in ASL</v>
      </c>
      <c r="K6" s="41" t="str">
        <f>IF(Electives!E12="E","E"," ")</f>
        <v> </v>
      </c>
      <c r="M6" s="47" t="str">
        <f>Electives!B104</f>
        <v>c.</v>
      </c>
      <c r="N6" s="47" t="str">
        <f>Electives!C104</f>
        <v>Read and report on a pet book</v>
      </c>
      <c r="O6" s="41" t="str">
        <f>IF(Electives!E104="E","E"," ")</f>
        <v> </v>
      </c>
    </row>
    <row r="7" spans="1:15" ht="12.75">
      <c r="A7" s="51" t="s">
        <v>332</v>
      </c>
      <c r="B7" s="62">
        <f>INT(COUNTIF(B11:B22,"C")/3)</f>
        <v>0</v>
      </c>
      <c r="D7" s="227"/>
      <c r="E7" s="41" t="str">
        <f>Achievements!$B9</f>
        <v>d.</v>
      </c>
      <c r="F7" s="9" t="str">
        <f>Achievements!$C9</f>
        <v>Back roll</v>
      </c>
      <c r="G7" s="42" t="str">
        <f>IF(Achievements!E9="A","A"," ")</f>
        <v> </v>
      </c>
      <c r="I7" s="47" t="str">
        <f>Electives!B13</f>
        <v>d.</v>
      </c>
      <c r="J7" s="47" t="str">
        <f>Electives!C13</f>
        <v>Use 12 American Indian sgns</v>
      </c>
      <c r="K7" s="41" t="str">
        <f>IF(Electives!E13="E","E"," ")</f>
        <v> </v>
      </c>
      <c r="M7" s="47" t="str">
        <f>Electives!B105</f>
        <v>d.</v>
      </c>
      <c r="N7" s="47" t="str">
        <f>Electives!C105</f>
        <v>Define rabid and tell what to do</v>
      </c>
      <c r="O7" s="41" t="str">
        <f>IF(Electives!E105="E","E"," ")</f>
        <v> </v>
      </c>
    </row>
    <row r="8" spans="1:15" ht="12.75">
      <c r="A8" s="60"/>
      <c r="B8" s="60"/>
      <c r="D8" s="227"/>
      <c r="E8" s="41" t="str">
        <f>Achievements!$B10</f>
        <v>e.</v>
      </c>
      <c r="F8" s="9" t="str">
        <f>Achievements!$C10</f>
        <v>Falling forward roll</v>
      </c>
      <c r="G8" s="42" t="str">
        <f>IF(Achievements!E10="A","A"," ")</f>
        <v> </v>
      </c>
      <c r="I8" s="2" t="str">
        <f>Electives!B15</f>
        <v>2. Be an Actor</v>
      </c>
      <c r="J8" s="2"/>
      <c r="M8" s="163" t="str">
        <f>Electives!B107</f>
        <v>15. Grow Something</v>
      </c>
      <c r="N8" s="163"/>
      <c r="O8" s="163"/>
    </row>
    <row r="9" spans="1:15" ht="12.75">
      <c r="A9" s="7"/>
      <c r="B9" s="7"/>
      <c r="D9" s="227"/>
      <c r="E9" s="41" t="str">
        <f>Achievements!$B11</f>
        <v>f.</v>
      </c>
      <c r="F9" s="9" t="str">
        <f>Achievements!$C11</f>
        <v>Jump high</v>
      </c>
      <c r="G9" s="42" t="str">
        <f>IF(Achievements!E11="A","A",IF(Achievements!E11="E","E"," "))</f>
        <v> </v>
      </c>
      <c r="I9" s="47" t="str">
        <f>Electives!B16</f>
        <v>a.</v>
      </c>
      <c r="J9" s="47" t="str">
        <f>Electives!C16</f>
        <v>Put on skit w/costumes</v>
      </c>
      <c r="K9" s="41" t="str">
        <f>IF(Electives!E16="E","E"," ")</f>
        <v> </v>
      </c>
      <c r="M9" s="47" t="str">
        <f>Electives!B108</f>
        <v>a.</v>
      </c>
      <c r="N9" s="47" t="str">
        <f>Electives!C108</f>
        <v>Plant and raise box garden</v>
      </c>
      <c r="O9" s="41" t="str">
        <f>IF(Electives!E108="E","E"," ")</f>
        <v> </v>
      </c>
    </row>
    <row r="10" spans="1:15" ht="12.75">
      <c r="A10" s="2" t="s">
        <v>322</v>
      </c>
      <c r="D10" s="227"/>
      <c r="E10" s="41" t="str">
        <f>Achievements!$B12</f>
        <v>g.</v>
      </c>
      <c r="F10" s="9" t="str">
        <f>Achievements!$C12</f>
        <v>Elephant walk, etc.</v>
      </c>
      <c r="G10" s="42" t="str">
        <f>IF(Achievements!E12="A","A",IF(Achievements!E12="E","E"," "))</f>
        <v> </v>
      </c>
      <c r="I10" s="47" t="str">
        <f>Electives!B17</f>
        <v>b.</v>
      </c>
      <c r="J10" s="47" t="str">
        <f>Electives!C17</f>
        <v>Make scenery for a skit</v>
      </c>
      <c r="K10" s="41" t="str">
        <f>IF(Electives!E17="E","E"," ")</f>
        <v> </v>
      </c>
      <c r="M10" s="47" t="str">
        <f>Electives!B109</f>
        <v>b.</v>
      </c>
      <c r="N10" s="47" t="str">
        <f>Electives!C109</f>
        <v>Plant and raise flower bed</v>
      </c>
      <c r="O10" s="41" t="str">
        <f>IF(Electives!E109="E","E"," ")</f>
        <v> </v>
      </c>
    </row>
    <row r="11" spans="1:15" ht="12.75">
      <c r="A11" s="52" t="s">
        <v>254</v>
      </c>
      <c r="B11" s="63" t="str">
        <f>Achievements!E18</f>
        <v> </v>
      </c>
      <c r="D11" s="227"/>
      <c r="E11" s="41" t="str">
        <f>Achievements!$B13</f>
        <v>h.</v>
      </c>
      <c r="F11" s="9" t="str">
        <f>Achievements!$C13</f>
        <v>Swim 25 feet</v>
      </c>
      <c r="G11" s="42" t="str">
        <f>IF(Achievements!E13="A","A",IF(Achievements!E13="E","E"," "))</f>
        <v> </v>
      </c>
      <c r="I11" s="47" t="str">
        <f>Electives!B18</f>
        <v>c.</v>
      </c>
      <c r="J11" s="47" t="str">
        <f>Electives!C18</f>
        <v>Make sound effects for a skit</v>
      </c>
      <c r="K11" s="41" t="str">
        <f>IF(Electives!E18="E","E"," ")</f>
        <v> </v>
      </c>
      <c r="M11" s="47" t="str">
        <f>Electives!B110</f>
        <v>c.</v>
      </c>
      <c r="N11" s="47" t="str">
        <f>Electives!C110</f>
        <v>Grow a plant indoors</v>
      </c>
      <c r="O11" s="41" t="str">
        <f>IF(Electives!E110="E","E"," ")</f>
        <v> </v>
      </c>
    </row>
    <row r="12" spans="1:15" ht="12.75">
      <c r="A12" s="53" t="s">
        <v>255</v>
      </c>
      <c r="B12" s="63" t="str">
        <f>Achievements!E27</f>
        <v> </v>
      </c>
      <c r="D12" s="227"/>
      <c r="E12" s="41" t="str">
        <f>Achievements!$B14</f>
        <v>i.</v>
      </c>
      <c r="F12" s="9" t="str">
        <f>Achievements!$C14</f>
        <v>Tread water</v>
      </c>
      <c r="G12" s="42" t="str">
        <f>IF(Achievements!E14="A","A",IF(Achievements!E14="E","E"," "))</f>
        <v> </v>
      </c>
      <c r="I12" s="47" t="str">
        <f>Electives!B19</f>
        <v>d.</v>
      </c>
      <c r="J12" s="47" t="str">
        <f>Electives!C19</f>
        <v>Be the announcer for a skit</v>
      </c>
      <c r="K12" s="41" t="str">
        <f>IF(Electives!E19="E","E"," ")</f>
        <v> </v>
      </c>
      <c r="M12" s="47" t="str">
        <f>Electives!B111</f>
        <v>d.</v>
      </c>
      <c r="N12" s="47" t="str">
        <f>Electives!C111</f>
        <v>Plant &amp; raise vegetables</v>
      </c>
      <c r="O12" s="41" t="str">
        <f>IF(Electives!E111="E","E"," ")</f>
        <v> </v>
      </c>
    </row>
    <row r="13" spans="1:15" ht="12.75">
      <c r="A13" s="53" t="s">
        <v>256</v>
      </c>
      <c r="B13" s="63" t="str">
        <f>Achievements!E32</f>
        <v> </v>
      </c>
      <c r="D13" s="227"/>
      <c r="E13" s="41" t="str">
        <f>Achievements!$B15</f>
        <v>j.</v>
      </c>
      <c r="F13" s="9" t="str">
        <f>Achievements!$C15</f>
        <v>Basketball passes</v>
      </c>
      <c r="G13" s="42" t="str">
        <f>IF(Achievements!E15="A","A",IF(Achievements!E15="E","E"," "))</f>
        <v> </v>
      </c>
      <c r="I13" s="47" t="str">
        <f>Electives!B20</f>
        <v>e.</v>
      </c>
      <c r="J13" s="47" t="str">
        <f>Electives!C20</f>
        <v>Make paper sack mask for skit</v>
      </c>
      <c r="K13" s="41" t="str">
        <f>IF(Electives!E20="E","E"," ")</f>
        <v> </v>
      </c>
      <c r="M13" s="47" t="str">
        <f>Electives!B112</f>
        <v>e.</v>
      </c>
      <c r="N13" s="47" t="str">
        <f>Electives!C112</f>
        <v>Visit botanical garden in area</v>
      </c>
      <c r="O13" s="41" t="str">
        <f>IF(Electives!E112="E","E"," ")</f>
        <v> </v>
      </c>
    </row>
    <row r="14" spans="1:15" ht="12.75">
      <c r="A14" s="53" t="s">
        <v>263</v>
      </c>
      <c r="B14" s="63" t="str">
        <f>Achievements!E40</f>
        <v> </v>
      </c>
      <c r="D14" s="227"/>
      <c r="E14" s="41" t="str">
        <f>Achievements!$B16</f>
        <v>k.</v>
      </c>
      <c r="F14" s="9" t="str">
        <f>Achievements!$C16</f>
        <v>Frog stand</v>
      </c>
      <c r="G14" s="42" t="str">
        <f>IF(Achievements!E16="A","A",IF(Achievements!E16="E","E"," "))</f>
        <v> </v>
      </c>
      <c r="I14" s="2" t="str">
        <f>Electives!B22</f>
        <v>3. Make it Yourself</v>
      </c>
      <c r="J14" s="2"/>
      <c r="M14" s="163" t="str">
        <f>Electives!B114</f>
        <v>16. Family Alert</v>
      </c>
      <c r="N14" s="163"/>
      <c r="O14" s="163"/>
    </row>
    <row r="15" spans="1:15" ht="12.75">
      <c r="A15" s="53" t="s">
        <v>264</v>
      </c>
      <c r="B15" s="63" t="str">
        <f>Achievements!E47</f>
        <v> </v>
      </c>
      <c r="D15" s="227"/>
      <c r="E15" s="41" t="str">
        <f>Achievements!$B17</f>
        <v>l.</v>
      </c>
      <c r="F15" s="9" t="str">
        <f>Achievements!$C17</f>
        <v>Run or Jog 5 min</v>
      </c>
      <c r="G15" s="42" t="str">
        <f>IF(Achievements!E17="A","A",IF(Achievements!E17="E","E"," "))</f>
        <v> </v>
      </c>
      <c r="I15" s="47" t="str">
        <f>Electives!B23</f>
        <v>a.</v>
      </c>
      <c r="J15" s="47" t="str">
        <f>Electives!C23</f>
        <v>Make something useful</v>
      </c>
      <c r="K15" s="41" t="str">
        <f>IF(Electives!E23="E","E"," ")</f>
        <v> </v>
      </c>
      <c r="M15" s="47" t="str">
        <f>Electives!B115</f>
        <v>a.</v>
      </c>
      <c r="N15" s="47" t="str">
        <f>Electives!C115</f>
        <v>Family talk about emergencies</v>
      </c>
      <c r="O15" s="41" t="str">
        <f>IF(Electives!E115="E","E"," ")</f>
        <v> </v>
      </c>
    </row>
    <row r="16" spans="1:15" ht="12.75">
      <c r="A16" s="53" t="s">
        <v>257</v>
      </c>
      <c r="B16" s="63" t="str">
        <f>Achievements!E54</f>
        <v> </v>
      </c>
      <c r="D16" s="233" t="str">
        <f>Achievements!$B19</f>
        <v>2. Your Flag</v>
      </c>
      <c r="E16" s="233"/>
      <c r="F16" s="233"/>
      <c r="G16" s="233"/>
      <c r="I16" s="47" t="str">
        <f>Electives!B24</f>
        <v>b.</v>
      </c>
      <c r="J16" s="47" t="str">
        <f>Electives!C24</f>
        <v>Stretch your hand</v>
      </c>
      <c r="K16" s="41" t="str">
        <f>IF(Electives!E24="E","E"," ")</f>
        <v> </v>
      </c>
      <c r="M16" s="47" t="str">
        <f>Electives!B116</f>
        <v>b.</v>
      </c>
      <c r="N16" s="47" t="str">
        <f>Electives!C116</f>
        <v>Safe water - purify water</v>
      </c>
      <c r="O16" s="41" t="str">
        <f>IF(Electives!E116="E","E"," ")</f>
        <v> </v>
      </c>
    </row>
    <row r="17" spans="1:15" ht="12.75">
      <c r="A17" s="53" t="s">
        <v>258</v>
      </c>
      <c r="B17" s="63" t="str">
        <f>Achievements!E64</f>
        <v> </v>
      </c>
      <c r="D17" s="227" t="s">
        <v>316</v>
      </c>
      <c r="E17" s="41" t="str">
        <f>Achievements!$B20</f>
        <v>a.</v>
      </c>
      <c r="F17" s="9" t="str">
        <f>Achievements!$C20</f>
        <v>Pledge of allegiance</v>
      </c>
      <c r="G17" s="42" t="str">
        <f>IF(Achievements!E20="A","A"," ")</f>
        <v> </v>
      </c>
      <c r="I17" s="47" t="str">
        <f>Electives!B25</f>
        <v>c.</v>
      </c>
      <c r="J17" s="47" t="str">
        <f>Electives!C25</f>
        <v>Make a bench fork</v>
      </c>
      <c r="K17" s="41" t="str">
        <f>IF(Electives!E25="E","E"," ")</f>
        <v> </v>
      </c>
      <c r="M17" s="48" t="str">
        <f>Electives!B117</f>
        <v>c.</v>
      </c>
      <c r="N17" s="48" t="str">
        <f>Electives!C117</f>
        <v>First aid supplies &amp; kit</v>
      </c>
      <c r="O17" s="41" t="str">
        <f>IF(Electives!E117="E","E"," ")</f>
        <v> </v>
      </c>
    </row>
    <row r="18" spans="1:15" ht="12.75">
      <c r="A18" s="53" t="s">
        <v>259</v>
      </c>
      <c r="B18" s="63" t="str">
        <f>Achievements!E71</f>
        <v> </v>
      </c>
      <c r="D18" s="227"/>
      <c r="E18" s="41" t="str">
        <f>Achievements!$B21</f>
        <v>b.</v>
      </c>
      <c r="F18" s="9" t="str">
        <f>Achievements!$C21</f>
        <v>Lead flag ceremony</v>
      </c>
      <c r="G18" s="42" t="str">
        <f>IF(Achievements!E21="A","A"," ")</f>
        <v> </v>
      </c>
      <c r="I18" s="47" t="str">
        <f>Electives!B26</f>
        <v>d.</v>
      </c>
      <c r="J18" s="47" t="str">
        <f>Electives!C26</f>
        <v>Make a door stop</v>
      </c>
      <c r="K18" s="41" t="str">
        <f>IF(Electives!E26="E","E"," ")</f>
        <v> </v>
      </c>
      <c r="M18" s="163" t="str">
        <f>Electives!B119</f>
        <v>17. Tie It Right</v>
      </c>
      <c r="N18" s="163"/>
      <c r="O18" s="163"/>
    </row>
    <row r="19" spans="1:15" ht="12.75">
      <c r="A19" s="53" t="s">
        <v>265</v>
      </c>
      <c r="B19" s="63" t="str">
        <f>Achievements!E80</f>
        <v> </v>
      </c>
      <c r="D19" s="227"/>
      <c r="E19" s="41" t="str">
        <f>Achievements!$B22</f>
        <v>c.</v>
      </c>
      <c r="F19" s="9" t="str">
        <f>Achievements!$C22</f>
        <v>Respect and care for flag</v>
      </c>
      <c r="G19" s="42" t="str">
        <f>IF(Achievements!E22="A","A"," ")</f>
        <v> </v>
      </c>
      <c r="I19" s="47" t="str">
        <f>Electives!B27</f>
        <v>e.</v>
      </c>
      <c r="J19" s="47" t="str">
        <f>Electives!C27</f>
        <v>Make something else</v>
      </c>
      <c r="K19" s="41" t="str">
        <f>IF(Electives!E27="E","E"," ")</f>
        <v> </v>
      </c>
      <c r="M19" s="47" t="str">
        <f>Electives!B120</f>
        <v>a.</v>
      </c>
      <c r="N19" s="47" t="str">
        <f>Electives!C120</f>
        <v>Overhand knot &amp; square knot</v>
      </c>
      <c r="O19" s="41" t="str">
        <f>IF(Electives!E120="E","E"," ")</f>
        <v> </v>
      </c>
    </row>
    <row r="20" spans="1:15" ht="12.75">
      <c r="A20" s="53" t="s">
        <v>260</v>
      </c>
      <c r="B20" s="63" t="str">
        <f>Achievements!E91</f>
        <v> </v>
      </c>
      <c r="D20" s="227"/>
      <c r="E20" s="41" t="str">
        <f>Achievements!$B23</f>
        <v>d.</v>
      </c>
      <c r="F20" s="9" t="str">
        <f>Achievements!$C23</f>
        <v>State Flag</v>
      </c>
      <c r="G20" s="42" t="str">
        <f>IF(Achievements!E23="A","A"," ")</f>
        <v> </v>
      </c>
      <c r="I20" s="2" t="str">
        <f>Electives!B29</f>
        <v>4. Play a Game</v>
      </c>
      <c r="J20" s="2"/>
      <c r="M20" s="47" t="str">
        <f>Electives!B121</f>
        <v>b.</v>
      </c>
      <c r="N20" s="47" t="str">
        <f>Electives!C121</f>
        <v>Tie shoelaces</v>
      </c>
      <c r="O20" s="41" t="str">
        <f>IF(Electives!E121="E","E"," ")</f>
        <v> </v>
      </c>
    </row>
    <row r="21" spans="1:15" ht="12.75">
      <c r="A21" s="53" t="s">
        <v>261</v>
      </c>
      <c r="B21" s="63" t="str">
        <f>Achievements!E99</f>
        <v> </v>
      </c>
      <c r="D21" s="227"/>
      <c r="E21" s="41" t="str">
        <f>Achievements!$B24</f>
        <v>e.</v>
      </c>
      <c r="F21" s="9" t="str">
        <f>Achievements!$C24</f>
        <v>Raise flag</v>
      </c>
      <c r="G21" s="42" t="str">
        <f>IF(Achievements!E24="A","A"," ")</f>
        <v> </v>
      </c>
      <c r="I21" s="47" t="str">
        <f>Electives!B30</f>
        <v>a.</v>
      </c>
      <c r="J21" s="47" t="str">
        <f>Electives!C30</f>
        <v>Play pie-tin washer toss</v>
      </c>
      <c r="K21" s="41" t="str">
        <f>IF(Electives!E30="E","E"," ")</f>
        <v> </v>
      </c>
      <c r="M21" s="47" t="str">
        <f>Electives!B122</f>
        <v>c.</v>
      </c>
      <c r="N21" s="47" t="str">
        <f>Electives!C122</f>
        <v>Wrap and tie a package</v>
      </c>
      <c r="O21" s="41" t="str">
        <f>IF(Electives!E122="E","E"," ")</f>
        <v> </v>
      </c>
    </row>
    <row r="22" spans="1:15" ht="12.75">
      <c r="A22" s="53" t="s">
        <v>262</v>
      </c>
      <c r="B22" s="64" t="str">
        <f>Achievements!E114</f>
        <v> </v>
      </c>
      <c r="D22" s="227"/>
      <c r="E22" s="41" t="str">
        <f>Achievements!$B25</f>
        <v>f.</v>
      </c>
      <c r="F22" s="9" t="str">
        <f>Achievements!$C25</f>
        <v>Outdoor flag ceremony</v>
      </c>
      <c r="G22" s="42" t="str">
        <f>IF(Achievements!E25="A","A"," ")</f>
        <v> </v>
      </c>
      <c r="I22" s="47" t="str">
        <f>Electives!B31</f>
        <v>b.</v>
      </c>
      <c r="J22" s="47" t="str">
        <f>Electives!C31</f>
        <v>Play marble sharpshooter</v>
      </c>
      <c r="K22" s="41" t="str">
        <f>IF(Electives!E31="E","E"," ")</f>
        <v> </v>
      </c>
      <c r="M22" s="47" t="str">
        <f>Electives!B123</f>
        <v>d.</v>
      </c>
      <c r="N22" s="47" t="str">
        <f>Electives!C123</f>
        <v>Tie a stack of newspapers</v>
      </c>
      <c r="O22" s="41" t="str">
        <f>IF(Electives!E123="E","E"," ")</f>
        <v> </v>
      </c>
    </row>
    <row r="23" spans="1:15" ht="12.75">
      <c r="A23" s="54" t="s">
        <v>330</v>
      </c>
      <c r="B23" s="63" t="str">
        <f>IF(Electives!E8&gt;0,Electives!E8," ")</f>
        <v> </v>
      </c>
      <c r="D23" s="227"/>
      <c r="E23" s="41" t="str">
        <f>Achievements!$B26</f>
        <v>g.</v>
      </c>
      <c r="F23" s="9" t="str">
        <f>Achievements!$C26</f>
        <v>Fold US Flag</v>
      </c>
      <c r="G23" s="42" t="str">
        <f>IF(Achievements!E26="A","A"," ")</f>
        <v> </v>
      </c>
      <c r="I23" s="47" t="str">
        <f>Electives!B32</f>
        <v>c.</v>
      </c>
      <c r="J23" s="47" t="str">
        <f>Electives!C32</f>
        <v>Play ring toss</v>
      </c>
      <c r="K23" s="41" t="str">
        <f>IF(Electives!E32="E","E"," ")</f>
        <v> </v>
      </c>
      <c r="M23" s="47" t="str">
        <f>Electives!B124</f>
        <v>e.</v>
      </c>
      <c r="N23" s="47" t="str">
        <f>Electives!C124</f>
        <v>Tie two cords with overhand</v>
      </c>
      <c r="O23" s="41" t="str">
        <f>IF(Electives!E124="E","E"," ")</f>
        <v> </v>
      </c>
    </row>
    <row r="24" spans="4:15" ht="12.75">
      <c r="D24" s="44" t="str">
        <f>Achievements!$B28</f>
        <v>3. Keep Your Body Healthy</v>
      </c>
      <c r="E24" s="44"/>
      <c r="F24" s="44"/>
      <c r="G24" s="44"/>
      <c r="I24" s="47" t="str">
        <f>Electives!B33</f>
        <v>d.</v>
      </c>
      <c r="J24" s="47" t="str">
        <f>Electives!C33</f>
        <v>Play beanbag toss</v>
      </c>
      <c r="K24" s="41" t="str">
        <f>IF(Electives!E33="E","E"," ")</f>
        <v> </v>
      </c>
      <c r="M24" s="47" t="str">
        <f>Electives!B125</f>
        <v>f.</v>
      </c>
      <c r="N24" s="47" t="str">
        <f>Electives!C125</f>
        <v>Tie a necktie</v>
      </c>
      <c r="O24" s="41" t="str">
        <f>IF(Electives!E125="E","E"," ")</f>
        <v> </v>
      </c>
    </row>
    <row r="25" spans="4:15" ht="12.75" customHeight="1">
      <c r="D25" s="224" t="s">
        <v>316</v>
      </c>
      <c r="E25" s="41" t="str">
        <f>Achievements!$B29</f>
        <v>a.</v>
      </c>
      <c r="F25" s="9" t="str">
        <f>Achievements!$C29</f>
        <v>Track health habits</v>
      </c>
      <c r="G25" s="42" t="str">
        <f>IF(Achievements!E29="A","A"," ")</f>
        <v> </v>
      </c>
      <c r="I25" s="47" t="str">
        <f>Electives!B34</f>
        <v>e.</v>
      </c>
      <c r="J25" s="47" t="str">
        <f>Electives!C34</f>
        <v>Play a game of marbles</v>
      </c>
      <c r="K25" s="41" t="str">
        <f>IF(Electives!E34="E","E"," ")</f>
        <v> </v>
      </c>
      <c r="M25" s="47" t="str">
        <f>Electives!B126</f>
        <v>g.</v>
      </c>
      <c r="N25" s="47" t="str">
        <f>Electives!C126</f>
        <v>Wrap ends of a rope with tape</v>
      </c>
      <c r="O25" s="41" t="str">
        <f>IF(Electives!E126="E","E"," ")</f>
        <v> </v>
      </c>
    </row>
    <row r="26" spans="1:15" ht="12.75" customHeight="1">
      <c r="A26" s="57" t="s">
        <v>321</v>
      </c>
      <c r="B26" s="4"/>
      <c r="D26" s="225"/>
      <c r="E26" s="41" t="str">
        <f>Achievements!$B30</f>
        <v>b.</v>
      </c>
      <c r="F26" s="9" t="str">
        <f>Achievements!$C30</f>
        <v>Stop spread of colds</v>
      </c>
      <c r="G26" s="42" t="str">
        <f>IF(Achievements!E30="A","A"," ")</f>
        <v> </v>
      </c>
      <c r="I26" s="47" t="str">
        <f>Electives!B35</f>
        <v>f.</v>
      </c>
      <c r="J26" s="47" t="str">
        <f>Electives!C35</f>
        <v>Play large group game</v>
      </c>
      <c r="K26" s="41" t="str">
        <f>IF(Electives!E35="E","E"," ")</f>
        <v> </v>
      </c>
      <c r="M26" s="11" t="str">
        <f>Electives!B128</f>
        <v>18. Outdoor Adventure</v>
      </c>
      <c r="N26" s="11"/>
      <c r="O26" s="11"/>
    </row>
    <row r="27" spans="1:15" ht="12.75">
      <c r="A27" s="55" t="str">
        <f>Electives!B9</f>
        <v>1. It's a Secret</v>
      </c>
      <c r="B27" s="41" t="str">
        <f>IF(Electives!E14&gt;0,Electives!E14," ")</f>
        <v> </v>
      </c>
      <c r="D27" s="226"/>
      <c r="E27" s="41" t="str">
        <f>Achievements!$B31</f>
        <v>c.</v>
      </c>
      <c r="F27" s="9" t="str">
        <f>Achievements!$C31</f>
        <v>Cut on your finger</v>
      </c>
      <c r="G27" s="42" t="str">
        <f>IF(Achievements!E31="A","A"," ")</f>
        <v> </v>
      </c>
      <c r="I27" s="2" t="str">
        <f>Electives!B37</f>
        <v>5. Spare Time Fun</v>
      </c>
      <c r="J27" s="39"/>
      <c r="M27" s="47" t="str">
        <f>Electives!B129</f>
        <v>a.</v>
      </c>
      <c r="N27" s="47" t="str">
        <f>Electives!C129</f>
        <v>Plan &amp; hold family or den picnic</v>
      </c>
      <c r="O27" s="41" t="str">
        <f>IF(Electives!E129="E","E"," ")</f>
        <v> </v>
      </c>
    </row>
    <row r="28" spans="1:15" ht="12.75">
      <c r="A28" s="8" t="str">
        <f>Electives!B15</f>
        <v>2. Be an Actor</v>
      </c>
      <c r="B28" s="41" t="str">
        <f>IF(Electives!E21&gt;0,Electives!E21," ")</f>
        <v> </v>
      </c>
      <c r="D28" s="44" t="str">
        <f>Achievements!$B33</f>
        <v>4. Know Your Home and Community</v>
      </c>
      <c r="E28" s="44"/>
      <c r="F28" s="44"/>
      <c r="G28" s="44"/>
      <c r="I28" s="47" t="str">
        <f>Electives!B38</f>
        <v>a.</v>
      </c>
      <c r="J28" s="47" t="str">
        <f>Electives!C38</f>
        <v>Kite flying safety rules</v>
      </c>
      <c r="K28" s="41" t="str">
        <f>IF(Electives!E38="E","E"," ")</f>
        <v> </v>
      </c>
      <c r="M28" s="47" t="str">
        <f>Electives!B130</f>
        <v>b.</v>
      </c>
      <c r="N28" s="47" t="str">
        <f>Electives!C130</f>
        <v>Plan &amp; run family or den outing</v>
      </c>
      <c r="O28" s="41" t="str">
        <f>IF(Electives!E130="E","E"," ")</f>
        <v> </v>
      </c>
    </row>
    <row r="29" spans="1:15" ht="12.75" customHeight="1">
      <c r="A29" s="8" t="str">
        <f>Electives!B22</f>
        <v>3. Make it Yourself</v>
      </c>
      <c r="B29" s="65" t="str">
        <f>IF(Electives!E28&gt;0,Electives!E28," ")</f>
        <v> </v>
      </c>
      <c r="D29" s="224" t="s">
        <v>316</v>
      </c>
      <c r="E29" s="42" t="str">
        <f>Achievements!$B34</f>
        <v>a.</v>
      </c>
      <c r="F29" s="43" t="str">
        <f>Achievements!$C34</f>
        <v>Emergency Numbers</v>
      </c>
      <c r="G29" s="42" t="str">
        <f>IF(Achievements!E34="A","A"," ")</f>
        <v> </v>
      </c>
      <c r="I29" s="47" t="str">
        <f>Electives!B39</f>
        <v>b.</v>
      </c>
      <c r="J29" s="47" t="str">
        <f>Electives!C39</f>
        <v>Make &amp; fly a paper bag kite</v>
      </c>
      <c r="K29" s="41" t="str">
        <f>IF(Electives!E39="E","E"," ")</f>
        <v> </v>
      </c>
      <c r="M29" s="47" t="str">
        <f>Electives!B131</f>
        <v>c.</v>
      </c>
      <c r="N29" s="47" t="str">
        <f>Electives!C131</f>
        <v>Play &amp; lay a treasure hunt</v>
      </c>
      <c r="O29" s="41" t="str">
        <f>IF(Electives!E131="E","E"," ")</f>
        <v> </v>
      </c>
    </row>
    <row r="30" spans="1:15" ht="12.75" customHeight="1">
      <c r="A30" s="8" t="str">
        <f>Electives!B29</f>
        <v>4. Play a Game</v>
      </c>
      <c r="B30" s="41" t="str">
        <f>IF(Electives!E36&gt;0,Electives!E36," ")</f>
        <v> </v>
      </c>
      <c r="D30" s="225"/>
      <c r="E30" s="41" t="str">
        <f>Achievements!$B35</f>
        <v>b.</v>
      </c>
      <c r="F30" s="9" t="str">
        <f>Achievements!$C35</f>
        <v>Stranger at door</v>
      </c>
      <c r="G30" s="42" t="str">
        <f>IF(Achievements!E35="A","A"," ")</f>
        <v> </v>
      </c>
      <c r="I30" s="47" t="str">
        <f>Electives!B40</f>
        <v>c.</v>
      </c>
      <c r="J30" s="47" t="str">
        <f>Electives!C40</f>
        <v>Make &amp; fly a two-stick kite</v>
      </c>
      <c r="K30" s="41" t="str">
        <f>IF(Electives!E40="E","E"," ")</f>
        <v> </v>
      </c>
      <c r="M30" s="47" t="str">
        <f>Electives!B132</f>
        <v>d.</v>
      </c>
      <c r="N30" s="47" t="str">
        <f>Electives!C132</f>
        <v>Plan &amp; lay out obstacle race</v>
      </c>
      <c r="O30" s="41" t="str">
        <f>IF(Electives!E132="E","E"," ")</f>
        <v> </v>
      </c>
    </row>
    <row r="31" spans="1:15" ht="12.75">
      <c r="A31" s="8" t="str">
        <f>Electives!B37</f>
        <v>5. Spare Time Fun</v>
      </c>
      <c r="B31" s="41" t="str">
        <f>IF(Electives!E47&gt;0,Electives!E47," ")</f>
        <v> </v>
      </c>
      <c r="D31" s="225"/>
      <c r="E31" s="41" t="str">
        <f>Achievements!$B36</f>
        <v>c.</v>
      </c>
      <c r="F31" s="9" t="str">
        <f>Achievements!$C36</f>
        <v>Phone etiquette</v>
      </c>
      <c r="G31" s="42" t="str">
        <f>IF(Achievements!E36="A","A"," ")</f>
        <v> </v>
      </c>
      <c r="I31" s="47" t="str">
        <f>Electives!B41</f>
        <v>d.</v>
      </c>
      <c r="J31" s="47" t="str">
        <f>Electives!C41</f>
        <v>Make &amp; fly a three-stick kite</v>
      </c>
      <c r="K31" s="41" t="str">
        <f>IF(Electives!E41="E","E"," ")</f>
        <v> </v>
      </c>
      <c r="M31" s="47" t="str">
        <f>Electives!B133</f>
        <v>e.</v>
      </c>
      <c r="N31" s="47" t="str">
        <f>Electives!C133</f>
        <v>Plan &amp; lay out adventure trail</v>
      </c>
      <c r="O31" s="41" t="str">
        <f>IF(Electives!E133="E","E"," ")</f>
        <v> </v>
      </c>
    </row>
    <row r="32" spans="1:15" ht="12.75">
      <c r="A32" s="8" t="str">
        <f>Electives!B48</f>
        <v>6. Books, Books, Books</v>
      </c>
      <c r="B32" s="41" t="str">
        <f>IF(Electives!E52&gt;0,Electives!E52," ")</f>
        <v> </v>
      </c>
      <c r="D32" s="225"/>
      <c r="E32" s="41" t="str">
        <f>Achievements!$B37</f>
        <v>d.</v>
      </c>
      <c r="F32" s="9" t="str">
        <f>Achievements!$C37</f>
        <v>Leaving home rules</v>
      </c>
      <c r="G32" s="42" t="str">
        <f>IF(Achievements!E37="A","A"," ")</f>
        <v> </v>
      </c>
      <c r="I32" s="47" t="str">
        <f>Electives!B42</f>
        <v>e.</v>
      </c>
      <c r="J32" s="47" t="str">
        <f>Electives!C42</f>
        <v>Make and use a kite reel</v>
      </c>
      <c r="K32" s="41" t="str">
        <f>IF(Electives!E42="E","E"," ")</f>
        <v> </v>
      </c>
      <c r="M32" s="47" t="str">
        <f>Electives!B134</f>
        <v>f.</v>
      </c>
      <c r="N32" s="47" t="str">
        <f>Electives!C134</f>
        <v>Two summertime pack events</v>
      </c>
      <c r="O32" s="41" t="str">
        <f>IF(Electives!E134="E","E"," ")</f>
        <v> </v>
      </c>
    </row>
    <row r="33" spans="1:15" ht="12.75">
      <c r="A33" s="8" t="str">
        <f>Electives!B53</f>
        <v>7. Foot Power</v>
      </c>
      <c r="B33" s="41" t="str">
        <f>IF(Electives!E57&gt;0,Electives!E57," ")</f>
        <v> </v>
      </c>
      <c r="D33" s="225"/>
      <c r="E33" s="41" t="str">
        <f>Achievements!$B38</f>
        <v>e.</v>
      </c>
      <c r="F33" s="9" t="str">
        <f>Achievements!$C38</f>
        <v>Household jobs and resp.</v>
      </c>
      <c r="G33" s="42" t="str">
        <f>IF(Achievements!E38="A","A"," ")</f>
        <v> </v>
      </c>
      <c r="I33" s="47" t="str">
        <f>Electives!B43</f>
        <v>f.</v>
      </c>
      <c r="J33" s="47" t="str">
        <f>Electives!C43</f>
        <v>Make rubber-band boat</v>
      </c>
      <c r="K33" s="41" t="str">
        <f>IF(Electives!E43="E","E"," ")</f>
        <v> </v>
      </c>
      <c r="M33" s="47" t="str">
        <f>Electives!B135</f>
        <v>g.</v>
      </c>
      <c r="N33" s="47" t="str">
        <f>Electives!C135</f>
        <v>Point out poisonous plants</v>
      </c>
      <c r="O33" s="41" t="str">
        <f>IF(Electives!E135="E","E"," ")</f>
        <v> </v>
      </c>
    </row>
    <row r="34" spans="1:15" ht="12.75">
      <c r="A34" s="8" t="str">
        <f>Electives!B58</f>
        <v>8. Machine Power</v>
      </c>
      <c r="B34" s="41" t="str">
        <f>IF(Electives!E63&gt;0,Electives!E63," ")</f>
        <v> </v>
      </c>
      <c r="D34" s="226"/>
      <c r="E34" s="41" t="str">
        <f>Achievements!$B39</f>
        <v>f.</v>
      </c>
      <c r="F34" s="9" t="str">
        <f>Achievements!$C39</f>
        <v>Visit important place</v>
      </c>
      <c r="G34" s="42" t="str">
        <f>IF(Achievements!E39="A","A"," ")</f>
        <v> </v>
      </c>
      <c r="I34" s="47" t="str">
        <f>Electives!B44</f>
        <v>g.</v>
      </c>
      <c r="J34" s="47" t="str">
        <f>Electives!C44</f>
        <v>Make boat, plane, train, etc.</v>
      </c>
      <c r="K34" s="41" t="str">
        <f>IF(Electives!E44="E","E"," ")</f>
        <v> </v>
      </c>
      <c r="M34" s="11" t="str">
        <f>Electives!B137</f>
        <v>19. Fishing</v>
      </c>
      <c r="N34" s="11"/>
      <c r="O34" s="11"/>
    </row>
    <row r="35" spans="1:15" ht="12.75">
      <c r="A35" s="8" t="str">
        <f>Electives!B64</f>
        <v>9. Let's Have a Party</v>
      </c>
      <c r="B35" s="41" t="str">
        <f>IF(Electives!E68&gt;0,Electives!E68," ")</f>
        <v> </v>
      </c>
      <c r="D35" s="38" t="str">
        <f>Achievements!$B41</f>
        <v>5. Tools for Fixing and Building </v>
      </c>
      <c r="E35" s="38"/>
      <c r="F35" s="38"/>
      <c r="G35" s="38"/>
      <c r="I35" s="47" t="str">
        <f>Electives!B45</f>
        <v>h.</v>
      </c>
      <c r="J35" s="47" t="str">
        <f>Electives!C45</f>
        <v>Make boat, plane, train, etc.</v>
      </c>
      <c r="K35" s="41" t="str">
        <f>IF(Electives!E45="E","E"," ")</f>
        <v> </v>
      </c>
      <c r="M35" s="47" t="str">
        <f>Electives!B138</f>
        <v>a.</v>
      </c>
      <c r="N35" s="47" t="str">
        <f>Electives!C138</f>
        <v>Identify 5 fish</v>
      </c>
      <c r="O35" s="41" t="str">
        <f>IF(Electives!E138="E","E"," ")</f>
        <v> </v>
      </c>
    </row>
    <row r="36" spans="1:15" ht="12.75" customHeight="1">
      <c r="A36" s="8" t="str">
        <f>Electives!B69</f>
        <v>10 American Indian Lore</v>
      </c>
      <c r="B36" s="41" t="str">
        <f>IF(Electives!E76&gt;0,Electives!E76," ")</f>
        <v> </v>
      </c>
      <c r="D36" s="224" t="s">
        <v>316</v>
      </c>
      <c r="E36" s="41" t="str">
        <f>Achievements!$B42</f>
        <v>a.</v>
      </c>
      <c r="F36" s="9" t="str">
        <f>Achievements!$C42</f>
        <v>Name seven tools</v>
      </c>
      <c r="G36" s="41" t="str">
        <f>IF(Achievements!E42="A","A"," ")</f>
        <v> </v>
      </c>
      <c r="I36" s="47" t="str">
        <f>Electives!B46</f>
        <v>i.</v>
      </c>
      <c r="J36" s="47" t="str">
        <f>Electives!C46</f>
        <v>Make boat, plane, train, etc.</v>
      </c>
      <c r="K36" s="41" t="str">
        <f>IF(Electives!E46="E","E"," ")</f>
        <v> </v>
      </c>
      <c r="M36" s="47" t="str">
        <f>Electives!B139</f>
        <v>b.</v>
      </c>
      <c r="N36" s="47" t="str">
        <f>Electives!C139</f>
        <v>Rig a pole with line and hook</v>
      </c>
      <c r="O36" s="41" t="str">
        <f>IF(Electives!E139="E","E"," ")</f>
        <v> </v>
      </c>
    </row>
    <row r="37" spans="1:15" ht="12.75" customHeight="1">
      <c r="A37" s="8" t="str">
        <f>Electives!B77</f>
        <v>11. Sing-Along</v>
      </c>
      <c r="B37" s="41" t="str">
        <f>IF(Electives!E84&gt;0,Electives!E84," ")</f>
        <v> </v>
      </c>
      <c r="D37" s="225"/>
      <c r="E37" s="41" t="str">
        <f>Achievements!$B43</f>
        <v>b.</v>
      </c>
      <c r="F37" s="9" t="str">
        <f>Achievements!$C43</f>
        <v>Use plyers</v>
      </c>
      <c r="G37" s="41" t="str">
        <f>IF(Achievements!E43="A","A"," ")</f>
        <v> </v>
      </c>
      <c r="I37" s="2" t="str">
        <f>Electives!B48</f>
        <v>6. Books, Books, Books</v>
      </c>
      <c r="J37" s="39"/>
      <c r="M37" s="47" t="str">
        <f>Electives!B140</f>
        <v>c.</v>
      </c>
      <c r="N37" s="47" t="str">
        <f>Electives!C140</f>
        <v>Bait your hook &amp; fish</v>
      </c>
      <c r="O37" s="41" t="str">
        <f>IF(Electives!E140="E","E"," ")</f>
        <v> </v>
      </c>
    </row>
    <row r="38" spans="1:15" ht="12.75">
      <c r="A38" s="8" t="str">
        <f>Electives!B85</f>
        <v>12. Be an Artist</v>
      </c>
      <c r="B38" s="41" t="str">
        <f>IF(Electives!E92&gt;0,Electives!E92," ")</f>
        <v> </v>
      </c>
      <c r="D38" s="225"/>
      <c r="E38" s="41" t="str">
        <f>Achievements!$B44</f>
        <v>c.</v>
      </c>
      <c r="F38" s="9" t="str">
        <f>Achievements!$C44</f>
        <v>Screws and screwdrivers</v>
      </c>
      <c r="G38" s="41" t="str">
        <f>IF(Achievements!E44="A","A"," ")</f>
        <v> </v>
      </c>
      <c r="I38" s="47" t="str">
        <f>Electives!B49</f>
        <v>a.</v>
      </c>
      <c r="J38" s="47" t="str">
        <f>Electives!C49</f>
        <v>Visit library. Get library card</v>
      </c>
      <c r="K38" s="41" t="str">
        <f>IF(Electives!E49="E","E"," ")</f>
        <v> </v>
      </c>
      <c r="M38" s="47" t="str">
        <f>Electives!B141</f>
        <v>d.</v>
      </c>
      <c r="N38" s="47" t="str">
        <f>Electives!C141</f>
        <v>Know rules of safe fishing</v>
      </c>
      <c r="O38" s="41" t="str">
        <f>IF(Electives!E141="E","E"," ")</f>
        <v> </v>
      </c>
    </row>
    <row r="39" spans="1:15" ht="12.75">
      <c r="A39" s="8" t="str">
        <f>Electives!B93</f>
        <v>13. Birds</v>
      </c>
      <c r="B39" s="41" t="str">
        <f>IF(Electives!E100&gt;0,Electives!E100," ")</f>
        <v> </v>
      </c>
      <c r="D39" s="225"/>
      <c r="E39" s="41" t="str">
        <f>Achievements!$B45</f>
        <v>d.</v>
      </c>
      <c r="F39" s="9" t="str">
        <f>Achievements!$C45</f>
        <v>Use a hammer</v>
      </c>
      <c r="G39" s="41" t="str">
        <f>IF(Achievements!E45="A","A"," ")</f>
        <v> </v>
      </c>
      <c r="I39" s="47" t="str">
        <f>Electives!B50</f>
        <v>b.</v>
      </c>
      <c r="J39" s="47" t="str">
        <f>Electives!C50</f>
        <v>Choose a book and read it</v>
      </c>
      <c r="K39" s="41" t="str">
        <f>IF(Electives!E50="E","E"," ")</f>
        <v> </v>
      </c>
      <c r="M39" s="47" t="str">
        <f>Electives!B142</f>
        <v>e.</v>
      </c>
      <c r="N39" s="47" t="str">
        <f>Electives!C142</f>
        <v>Tell about fishing laws in area</v>
      </c>
      <c r="O39" s="41" t="str">
        <f>IF(Electives!E142="E","E"," ")</f>
        <v> </v>
      </c>
    </row>
    <row r="40" spans="1:15" ht="12.75">
      <c r="A40" s="8" t="str">
        <f>Electives!B101</f>
        <v>14. Pets</v>
      </c>
      <c r="B40" s="41" t="str">
        <f>IF(Electives!E106&gt;0,Electives!E106," ")</f>
        <v> </v>
      </c>
      <c r="D40" s="226"/>
      <c r="E40" s="41" t="str">
        <f>Achievements!$B46</f>
        <v>e.</v>
      </c>
      <c r="F40" s="9" t="str">
        <f>Achievements!$C46</f>
        <v>Make something useful</v>
      </c>
      <c r="G40" s="41" t="str">
        <f>IF(Achievements!E46="A","A"," ")</f>
        <v> </v>
      </c>
      <c r="I40" s="47" t="str">
        <f>Electives!B51</f>
        <v>c.</v>
      </c>
      <c r="J40" s="47" t="str">
        <f>Electives!C51</f>
        <v>Make a book cover for a book</v>
      </c>
      <c r="K40" s="41" t="str">
        <f>IF(Electives!E51="E","E"," ")</f>
        <v> </v>
      </c>
      <c r="M40" s="47" t="str">
        <f>Electives!B143</f>
        <v>f.</v>
      </c>
      <c r="N40" s="47" t="str">
        <f>Electives!C143</f>
        <v>Show how to use a rod &amp; reel</v>
      </c>
      <c r="O40" s="41" t="str">
        <f>IF(Electives!E143="E","E"," ")</f>
        <v> </v>
      </c>
    </row>
    <row r="41" spans="1:15" ht="12.75">
      <c r="A41" s="8" t="str">
        <f>Electives!B107</f>
        <v>15. Grow Something</v>
      </c>
      <c r="B41" s="41" t="str">
        <f>IF(Electives!E113&gt;0,Electives!E113," ")</f>
        <v> </v>
      </c>
      <c r="D41" s="38" t="str">
        <f>Achievements!$B48</f>
        <v>6. Start a Collection</v>
      </c>
      <c r="E41" s="38"/>
      <c r="F41" s="38"/>
      <c r="G41" s="38"/>
      <c r="I41" s="2" t="str">
        <f>Electives!B53</f>
        <v>7. Foot Power</v>
      </c>
      <c r="J41" s="39"/>
      <c r="M41" s="11" t="str">
        <f>Electives!B145</f>
        <v>20. Sports</v>
      </c>
      <c r="N41" s="11"/>
      <c r="O41" s="11"/>
    </row>
    <row r="42" spans="1:15" ht="12.75" customHeight="1">
      <c r="A42" s="8" t="str">
        <f>Electives!B114</f>
        <v>16. Family Alert</v>
      </c>
      <c r="B42" s="41" t="str">
        <f>IF(Electives!E118&gt;0,Electives!E118," ")</f>
        <v> </v>
      </c>
      <c r="D42" s="224" t="s">
        <v>316</v>
      </c>
      <c r="E42" s="45" t="str">
        <f>Achievements!$B49</f>
        <v>a.</v>
      </c>
      <c r="F42" s="9" t="str">
        <f>Achievements!$C49</f>
        <v>CC Positive Attitude - Know</v>
      </c>
      <c r="G42" s="41" t="str">
        <f>IF(Achievements!E49="A","A"," ")</f>
        <v> </v>
      </c>
      <c r="I42" s="47" t="str">
        <f>Electives!B54</f>
        <v>a.</v>
      </c>
      <c r="J42" s="47" t="str">
        <f>Electives!C54</f>
        <v>Learn to walk on stilts</v>
      </c>
      <c r="K42" s="41" t="str">
        <f>IF(Electives!E54="E","E"," ")</f>
        <v> </v>
      </c>
      <c r="M42" s="47" t="str">
        <f>Electives!B146</f>
        <v>a.</v>
      </c>
      <c r="N42" s="47" t="str">
        <f>Electives!C146</f>
        <v>Play tennis, tab.tennis, or bdm.</v>
      </c>
      <c r="O42" s="41" t="str">
        <f>IF(Electives!E146="E","E"," ")</f>
        <v> </v>
      </c>
    </row>
    <row r="43" spans="1:15" ht="12.75" customHeight="1">
      <c r="A43" s="8" t="str">
        <f>Electives!B119</f>
        <v>17. Tie It Right</v>
      </c>
      <c r="B43" s="41" t="str">
        <f>IF(Electives!E127&gt;0,Electives!E127," ")</f>
        <v> </v>
      </c>
      <c r="D43" s="225"/>
      <c r="E43" s="46"/>
      <c r="F43" s="9" t="str">
        <f>Achievements!$C50</f>
        <v>CC Positive Attitude - Commit</v>
      </c>
      <c r="G43" s="41" t="str">
        <f>IF(Achievements!E50="A","A"," ")</f>
        <v> </v>
      </c>
      <c r="I43" s="47" t="str">
        <f>Electives!B55</f>
        <v>b.</v>
      </c>
      <c r="J43" s="47" t="str">
        <f>Electives!C55</f>
        <v>Make puddle jumpers &amp; walk</v>
      </c>
      <c r="K43" s="41" t="str">
        <f>IF(Electives!E55="E","E"," ")</f>
        <v> </v>
      </c>
      <c r="M43" s="47" t="str">
        <f>Electives!B147</f>
        <v>b.</v>
      </c>
      <c r="N43" s="47" t="str">
        <f>Electives!C147</f>
        <v>Know boating safety rules</v>
      </c>
      <c r="O43" s="41" t="str">
        <f>IF(Electives!E147="E","E"," ")</f>
        <v> </v>
      </c>
    </row>
    <row r="44" spans="1:15" ht="12.75">
      <c r="A44" s="8" t="str">
        <f>Electives!B128</f>
        <v>18. Outdoor Adventure</v>
      </c>
      <c r="B44" s="41" t="str">
        <f>IF(Electives!E136&gt;0,Electives!E136," ")</f>
        <v> </v>
      </c>
      <c r="D44" s="225"/>
      <c r="E44" s="42"/>
      <c r="F44" s="9" t="str">
        <f>Achievements!$C51</f>
        <v>CC Positive Attitude - Practice</v>
      </c>
      <c r="G44" s="41" t="str">
        <f>IF(Achievements!E51="A","A"," ")</f>
        <v> </v>
      </c>
      <c r="I44" s="47" t="str">
        <f>Electives!B56</f>
        <v>c.</v>
      </c>
      <c r="J44" s="47" t="str">
        <f>Electives!C56</f>
        <v>Make foot racers and use</v>
      </c>
      <c r="K44" s="41" t="str">
        <f>IF(Electives!E56="E","E"," ")</f>
        <v> </v>
      </c>
      <c r="M44" s="47" t="str">
        <f>Electives!B148</f>
        <v>c.</v>
      </c>
      <c r="N44" s="47" t="str">
        <f>Electives!C148</f>
        <v>Earn Archery belt loop</v>
      </c>
      <c r="O44" s="41" t="str">
        <f>IF(Electives!E148="E","E"," ")</f>
        <v> </v>
      </c>
    </row>
    <row r="45" spans="1:15" ht="12.75">
      <c r="A45" s="8" t="str">
        <f>Electives!B137</f>
        <v>19. Fishing</v>
      </c>
      <c r="B45" s="41" t="str">
        <f>IF(Electives!E144&gt;0,Electives!E144," ")</f>
        <v> </v>
      </c>
      <c r="D45" s="225"/>
      <c r="E45" s="41" t="str">
        <f>Achievements!$B52</f>
        <v>b.</v>
      </c>
      <c r="F45" s="9" t="str">
        <f>Achievements!$C52</f>
        <v>Collect ten things</v>
      </c>
      <c r="G45" s="41" t="str">
        <f>IF(Achievements!E52="A","A"," ")</f>
        <v> </v>
      </c>
      <c r="I45" s="2" t="str">
        <f>Electives!B58</f>
        <v>8. Machine Power</v>
      </c>
      <c r="J45" s="39"/>
      <c r="M45" s="47" t="str">
        <f>Electives!B149</f>
        <v>d.</v>
      </c>
      <c r="N45" s="47" t="str">
        <f>Electives!C149</f>
        <v>Safety and courtesy for skiing</v>
      </c>
      <c r="O45" s="41" t="str">
        <f>IF(Electives!E149="E","E"," ")</f>
        <v> </v>
      </c>
    </row>
    <row r="46" spans="1:15" ht="12.75">
      <c r="A46" s="8" t="str">
        <f>Electives!B145</f>
        <v>20. Sports</v>
      </c>
      <c r="B46" s="41" t="str">
        <f>IF(Electives!E161&gt;0,Electives!E161," ")</f>
        <v> </v>
      </c>
      <c r="D46" s="226"/>
      <c r="E46" s="41" t="str">
        <f>Achievements!$B53</f>
        <v>c.</v>
      </c>
      <c r="F46" s="9" t="str">
        <f>Achievements!$C53</f>
        <v>Show and explain collection</v>
      </c>
      <c r="G46" s="41" t="str">
        <f>IF(Achievements!E53="A","A"," ")</f>
        <v> </v>
      </c>
      <c r="I46" s="47" t="str">
        <f>Electives!B59</f>
        <v>a.</v>
      </c>
      <c r="J46" s="47" t="str">
        <f>Electives!C59</f>
        <v>Name 10 kinds of trucks</v>
      </c>
      <c r="K46" s="41" t="str">
        <f>IF(Electives!E59="E","E"," ")</f>
        <v> </v>
      </c>
      <c r="M46" s="47" t="str">
        <f>Electives!B150</f>
        <v>e.</v>
      </c>
      <c r="N46" s="47" t="str">
        <f>Electives!C150</f>
        <v>Go ice skating</v>
      </c>
      <c r="O46" s="41" t="str">
        <f>IF(Electives!E150="E","E"," ")</f>
        <v> </v>
      </c>
    </row>
    <row r="47" spans="1:15" ht="12.75">
      <c r="A47" s="8" t="str">
        <f>Electives!B162</f>
        <v>21. Computers</v>
      </c>
      <c r="B47" s="41" t="str">
        <f>IF(Electives!E166&gt;0,Electives!E166," ")</f>
        <v> </v>
      </c>
      <c r="D47" s="38" t="str">
        <f>Achievements!$B55</f>
        <v>7. Your Living World</v>
      </c>
      <c r="E47" s="38"/>
      <c r="F47" s="38"/>
      <c r="G47" s="36"/>
      <c r="I47" s="47" t="str">
        <f>Electives!B60</f>
        <v>b.</v>
      </c>
      <c r="J47" s="47" t="str">
        <f>Electives!C60</f>
        <v>Job using wheel &amp; axle</v>
      </c>
      <c r="K47" s="41" t="str">
        <f>IF(Electives!E60="E","E"," ")</f>
        <v> </v>
      </c>
      <c r="M47" s="47" t="str">
        <f>Electives!B151</f>
        <v>f.</v>
      </c>
      <c r="N47" s="47" t="str">
        <f>Electives!C151</f>
        <v>Go roller skating</v>
      </c>
      <c r="O47" s="41" t="str">
        <f>IF(Electives!E151="E","E"," ")</f>
        <v> </v>
      </c>
    </row>
    <row r="48" spans="1:15" ht="12.75" customHeight="1">
      <c r="A48" s="8" t="str">
        <f>Electives!B167</f>
        <v>22. Say It Right</v>
      </c>
      <c r="B48" s="41" t="str">
        <f>IF(Electives!E173&gt;0,Electives!E173," ")</f>
        <v> </v>
      </c>
      <c r="D48" s="224" t="s">
        <v>316</v>
      </c>
      <c r="E48" s="45" t="str">
        <f>Achievements!$B56</f>
        <v>a.</v>
      </c>
      <c r="F48" s="9" t="str">
        <f>Achievements!$C56</f>
        <v>CC Respect - Know</v>
      </c>
      <c r="G48" s="41" t="str">
        <f>IF(Achievements!E56="A","A"," ")</f>
        <v> </v>
      </c>
      <c r="I48" s="47" t="str">
        <f>Electives!B61</f>
        <v>c.</v>
      </c>
      <c r="J48" s="47" t="str">
        <f>Electives!C61</f>
        <v>Show how to use a pulley</v>
      </c>
      <c r="K48" s="41" t="str">
        <f>IF(Electives!E61="E","E"," ")</f>
        <v> </v>
      </c>
      <c r="M48" s="47" t="str">
        <f>Electives!B152</f>
        <v>g.</v>
      </c>
      <c r="N48" s="47" t="str">
        <f>Electives!C152</f>
        <v>Go bowling</v>
      </c>
      <c r="O48" s="41" t="str">
        <f>IF(Electives!E152="E","E"," ")</f>
        <v> </v>
      </c>
    </row>
    <row r="49" spans="1:15" ht="12.75" customHeight="1">
      <c r="A49" s="56" t="str">
        <f>Electives!B174</f>
        <v>23. Let's Go Camping</v>
      </c>
      <c r="B49" s="41" t="str">
        <f>IF(Electives!E183&gt;0,Electives!E183," ")</f>
        <v> </v>
      </c>
      <c r="D49" s="225"/>
      <c r="E49" s="46"/>
      <c r="F49" s="9" t="str">
        <f>Achievements!$C57</f>
        <v>CC Respect - Commit</v>
      </c>
      <c r="G49" s="41" t="str">
        <f>IF(Achievements!E57="A","A"," ")</f>
        <v> </v>
      </c>
      <c r="I49" s="47" t="str">
        <f>Electives!B62</f>
        <v>d.</v>
      </c>
      <c r="J49" s="47" t="str">
        <f>Electives!C62</f>
        <v>Make and use a windlass</v>
      </c>
      <c r="K49" s="41" t="str">
        <f>IF(Electives!E62="E","E"," ")</f>
        <v> </v>
      </c>
      <c r="M49" s="47" t="str">
        <f>Electives!B153</f>
        <v>h.</v>
      </c>
      <c r="N49" s="47" t="str">
        <f>Electives!C153</f>
        <v>Track sprinter's start</v>
      </c>
      <c r="O49" s="41" t="str">
        <f>IF(Electives!E153="E","E"," ")</f>
        <v> </v>
      </c>
    </row>
    <row r="50" spans="4:15" ht="12.75">
      <c r="D50" s="225"/>
      <c r="E50" s="42"/>
      <c r="F50" s="9" t="str">
        <f>Achievements!$C58</f>
        <v>CC Respect - Practice</v>
      </c>
      <c r="G50" s="41" t="str">
        <f>IF(Achievements!E58="A","A"," ")</f>
        <v> </v>
      </c>
      <c r="I50" s="2" t="str">
        <f>Electives!B64</f>
        <v>9. Let's Have a Party</v>
      </c>
      <c r="J50" s="39"/>
      <c r="M50" s="47" t="str">
        <f>Electives!B154</f>
        <v>i.</v>
      </c>
      <c r="N50" s="47" t="str">
        <f>Electives!C154</f>
        <v>Standing long jump</v>
      </c>
      <c r="O50" s="41" t="str">
        <f>IF(Electives!E154="E","E"," ")</f>
        <v> </v>
      </c>
    </row>
    <row r="51" spans="4:15" ht="12.75">
      <c r="D51" s="225"/>
      <c r="E51" s="41" t="str">
        <f>Achievements!$B59</f>
        <v>b.</v>
      </c>
      <c r="F51" s="9" t="str">
        <f>Achievements!$C59</f>
        <v>Find out about polution</v>
      </c>
      <c r="G51" s="41" t="str">
        <f>IF(Achievements!E59="A","A"," ")</f>
        <v> </v>
      </c>
      <c r="I51" s="47" t="str">
        <f>Electives!B65</f>
        <v>a.</v>
      </c>
      <c r="J51" s="47" t="str">
        <f>Electives!C65</f>
        <v>Help with a home or den party</v>
      </c>
      <c r="K51" s="41" t="str">
        <f>IF(Electives!E65="E","E"," ")</f>
        <v> </v>
      </c>
      <c r="M51" s="47" t="str">
        <f>Electives!B155</f>
        <v>j.</v>
      </c>
      <c r="N51" s="47" t="str">
        <f>Electives!C155</f>
        <v>Play in a flag football game</v>
      </c>
      <c r="O51" s="41" t="str">
        <f>IF(Electives!E155="E","E"," ")</f>
        <v> </v>
      </c>
    </row>
    <row r="52" spans="4:15" ht="12.75">
      <c r="D52" s="225"/>
      <c r="E52" s="41" t="str">
        <f>Achievements!$B60</f>
        <v>c.</v>
      </c>
      <c r="F52" s="9" t="str">
        <f>Achievements!$C60</f>
        <v>Find out about recycling</v>
      </c>
      <c r="G52" s="41" t="str">
        <f>IF(Achievements!E60="A","A"," ")</f>
        <v> </v>
      </c>
      <c r="I52" s="47" t="str">
        <f>Electives!B66</f>
        <v>b.</v>
      </c>
      <c r="J52" s="47" t="str">
        <f>Electives!C66</f>
        <v>Make a gift or toy and give it</v>
      </c>
      <c r="K52" s="41" t="str">
        <f>IF(Electives!E66="E","E"," ")</f>
        <v> </v>
      </c>
      <c r="M52" s="47" t="str">
        <f>Electives!B156</f>
        <v>k.</v>
      </c>
      <c r="N52" s="47" t="str">
        <f>Electives!C156</f>
        <v>Play in a soccer game</v>
      </c>
      <c r="O52" s="41" t="str">
        <f>IF(Electives!E156="E","E"," ")</f>
        <v> </v>
      </c>
    </row>
    <row r="53" spans="4:15" ht="12.75">
      <c r="D53" s="225"/>
      <c r="E53" s="41" t="str">
        <f>Achievements!$B61</f>
        <v>d.</v>
      </c>
      <c r="F53" s="9" t="str">
        <f>Achievements!$C61</f>
        <v>Pick up litter</v>
      </c>
      <c r="G53" s="41" t="str">
        <f>IF(Achievements!E61="A","A"," ")</f>
        <v> </v>
      </c>
      <c r="I53" s="47" t="str">
        <f>Electives!B67</f>
        <v>c.</v>
      </c>
      <c r="J53" s="47" t="str">
        <f>Electives!C67</f>
        <v>Make a gift or toy and give it</v>
      </c>
      <c r="K53" s="41" t="str">
        <f>IF(Electives!E67="E","E"," ")</f>
        <v> </v>
      </c>
      <c r="M53" s="47" t="str">
        <f>Electives!B157</f>
        <v>l.</v>
      </c>
      <c r="N53" s="47" t="str">
        <f>Electives!C157</f>
        <v>Play in a baseball or softball</v>
      </c>
      <c r="O53" s="41" t="str">
        <f>IF(Electives!E157="E","E"," ")</f>
        <v> </v>
      </c>
    </row>
    <row r="54" spans="4:15" ht="12.75">
      <c r="D54" s="225"/>
      <c r="E54" s="41" t="str">
        <f>Achievements!$B62</f>
        <v>e.</v>
      </c>
      <c r="F54" s="9" t="str">
        <f>Achievements!$C62</f>
        <v>Three stories about ecology</v>
      </c>
      <c r="G54" s="41" t="str">
        <f>IF(Achievements!E62="A","A"," ")</f>
        <v> </v>
      </c>
      <c r="I54" s="2" t="str">
        <f>Electives!B69</f>
        <v>10 American Indian Lore</v>
      </c>
      <c r="J54" s="39"/>
      <c r="M54" s="47" t="str">
        <f>Electives!B158</f>
        <v>m.</v>
      </c>
      <c r="N54" s="47" t="str">
        <f>Electives!C158</f>
        <v>Play in a basketball</v>
      </c>
      <c r="O54" s="41" t="str">
        <f>IF(Electives!E158="E","E"," ")</f>
        <v> </v>
      </c>
    </row>
    <row r="55" spans="4:15" ht="12.75">
      <c r="D55" s="226"/>
      <c r="E55" s="41" t="str">
        <f>Achievements!$B63</f>
        <v>f.</v>
      </c>
      <c r="F55" s="9" t="str">
        <f>Achievements!$C63</f>
        <v>Three ways to save energy</v>
      </c>
      <c r="G55" s="41" t="str">
        <f>IF(Achievements!E63="A","A"," ")</f>
        <v> </v>
      </c>
      <c r="I55" s="47" t="str">
        <f>Electives!B70</f>
        <v>a.</v>
      </c>
      <c r="J55" s="47" t="str">
        <f>Electives!C70</f>
        <v>Read about American indians</v>
      </c>
      <c r="K55" s="41" t="str">
        <f>IF(Electives!E70="E","E"," ")</f>
        <v> </v>
      </c>
      <c r="M55" s="47" t="str">
        <f>Electives!B159</f>
        <v>n.</v>
      </c>
      <c r="N55" s="47" t="str">
        <f>Electives!C159</f>
        <v>BB-gun belt loop</v>
      </c>
      <c r="O55" s="41" t="str">
        <f>IF(Electives!E159="E","E"," ")</f>
        <v> </v>
      </c>
    </row>
    <row r="56" spans="4:15" ht="12.75">
      <c r="D56" s="38" t="str">
        <f>Achievements!$B65</f>
        <v>8. Cooking and Eating</v>
      </c>
      <c r="E56" s="38"/>
      <c r="F56" s="38"/>
      <c r="G56" s="36"/>
      <c r="I56" s="47" t="str">
        <f>Electives!B71</f>
        <v>b.</v>
      </c>
      <c r="J56" s="47" t="str">
        <f>Electives!C71</f>
        <v>Make traditional instrument</v>
      </c>
      <c r="K56" s="41" t="str">
        <f>IF(Electives!E71="E","E"," ")</f>
        <v> </v>
      </c>
      <c r="M56" s="47" t="str">
        <f>Electives!B160</f>
        <v>o.</v>
      </c>
      <c r="N56" s="47" t="str">
        <f>Electives!C160</f>
        <v>4 outdoor physical fitness act.</v>
      </c>
      <c r="O56" s="41" t="str">
        <f>IF(Electives!E160="E","E"," ")</f>
        <v> </v>
      </c>
    </row>
    <row r="57" spans="4:15" ht="12.75" customHeight="1">
      <c r="D57" s="224" t="s">
        <v>316</v>
      </c>
      <c r="E57" s="41" t="str">
        <f>Achievements!$B66</f>
        <v>a.</v>
      </c>
      <c r="F57" s="9" t="str">
        <f>Achievements!$C66</f>
        <v>Food guide pyramid</v>
      </c>
      <c r="G57" s="41" t="str">
        <f>IF(Achievements!E66="A","A"," ")</f>
        <v> </v>
      </c>
      <c r="I57" s="47" t="str">
        <f>Electives!B72</f>
        <v>c.</v>
      </c>
      <c r="J57" s="47" t="str">
        <f>Electives!C72</f>
        <v>Make traditional clothing</v>
      </c>
      <c r="K57" s="41" t="str">
        <f>IF(Electives!E72="E","E"," ")</f>
        <v> </v>
      </c>
      <c r="M57" s="11" t="str">
        <f>Electives!B162</f>
        <v>21. Computers</v>
      </c>
      <c r="N57" s="11"/>
      <c r="O57" s="11"/>
    </row>
    <row r="58" spans="4:15" ht="12.75" customHeight="1">
      <c r="D58" s="225"/>
      <c r="E58" s="41" t="str">
        <f>Achievements!$B67</f>
        <v>b.</v>
      </c>
      <c r="F58" s="9" t="str">
        <f>Achievements!$C67</f>
        <v>Plan family meals</v>
      </c>
      <c r="G58" s="41" t="str">
        <f>IF(Achievements!E67="A","A"," ")</f>
        <v> </v>
      </c>
      <c r="I58" s="47" t="str">
        <f>Electives!B73</f>
        <v>d.</v>
      </c>
      <c r="J58" s="47" t="str">
        <f>Electives!C73</f>
        <v>Make traditional item</v>
      </c>
      <c r="K58" s="41" t="str">
        <f>IF(Electives!E73="E","E"," ")</f>
        <v> </v>
      </c>
      <c r="M58" s="47" t="str">
        <f>Electives!B163</f>
        <v>a.</v>
      </c>
      <c r="N58" s="47" t="str">
        <f>Electives!C163</f>
        <v>Business w/computers</v>
      </c>
      <c r="O58" s="41" t="str">
        <f>IF(Electives!E163="E","E"," ")</f>
        <v> </v>
      </c>
    </row>
    <row r="59" spans="4:15" ht="12.75">
      <c r="D59" s="225"/>
      <c r="E59" s="41" t="str">
        <f>Achievements!$B68</f>
        <v>c.</v>
      </c>
      <c r="F59" s="9" t="str">
        <f>Achievements!$C68</f>
        <v>Fix a meal for your family</v>
      </c>
      <c r="G59" s="41" t="str">
        <f>IF(Achievements!E68="A","A"," ")</f>
        <v> </v>
      </c>
      <c r="I59" s="47" t="str">
        <f>Electives!B74</f>
        <v>e.</v>
      </c>
      <c r="J59" s="47" t="str">
        <f>Electives!C74</f>
        <v>Make a trad house model</v>
      </c>
      <c r="K59" s="41" t="str">
        <f>IF(Electives!E74="E","E"," ")</f>
        <v> </v>
      </c>
      <c r="M59" s="47" t="str">
        <f>Electives!B164</f>
        <v>b.</v>
      </c>
      <c r="N59" s="47" t="str">
        <f>Electives!C164</f>
        <v>Explain a computer program</v>
      </c>
      <c r="O59" s="41" t="str">
        <f>IF(Electives!E164="E","E"," ")</f>
        <v> </v>
      </c>
    </row>
    <row r="60" spans="4:15" ht="12.75">
      <c r="D60" s="225"/>
      <c r="E60" s="41" t="str">
        <f>Achievements!$B69</f>
        <v>d.</v>
      </c>
      <c r="F60" s="9" t="str">
        <f>Achievements!$C69</f>
        <v>Fix your own breakfast</v>
      </c>
      <c r="G60" s="41" t="str">
        <f>IF(Achievements!E69="A","A"," ")</f>
        <v> </v>
      </c>
      <c r="I60" s="47" t="str">
        <f>Electives!B75</f>
        <v>f.</v>
      </c>
      <c r="J60" s="47" t="str">
        <f>Electives!C75</f>
        <v>Learn 12 Am. Ind. pict. words</v>
      </c>
      <c r="K60" s="41" t="str">
        <f>IF(Electives!E75="E","E"," ")</f>
        <v> </v>
      </c>
      <c r="M60" s="47" t="str">
        <f>Electives!B165</f>
        <v>c.</v>
      </c>
      <c r="N60" s="47" t="str">
        <f>Electives!C165</f>
        <v>Describe mouse and CD-ROM</v>
      </c>
      <c r="O60" s="41" t="str">
        <f>IF(Electives!E165="E","E"," ")</f>
        <v> </v>
      </c>
    </row>
    <row r="61" spans="4:15" ht="12.75">
      <c r="D61" s="226"/>
      <c r="E61" s="41" t="str">
        <f>Achievements!$B70</f>
        <v>e.</v>
      </c>
      <c r="F61" s="9" t="str">
        <f>Achievements!$C70</f>
        <v>Plan and fix outdoor meal</v>
      </c>
      <c r="G61" s="41" t="str">
        <f>IF(Achievements!E70="A","A"," ")</f>
        <v> </v>
      </c>
      <c r="I61" s="2" t="str">
        <f>Electives!B77</f>
        <v>11. Sing-Along</v>
      </c>
      <c r="J61" s="39"/>
      <c r="M61" s="11" t="str">
        <f>Electives!B167</f>
        <v>22. Say It Right</v>
      </c>
      <c r="N61" s="11"/>
      <c r="O61" s="11"/>
    </row>
    <row r="62" spans="4:15" ht="12.75">
      <c r="D62" s="38" t="str">
        <f>Achievements!$B72</f>
        <v>9. Be Safe at home and On the Street</v>
      </c>
      <c r="E62" s="38"/>
      <c r="F62" s="38"/>
      <c r="G62" s="36"/>
      <c r="I62" s="47" t="str">
        <f>Electives!B78</f>
        <v>a.</v>
      </c>
      <c r="J62" s="47" t="str">
        <f>Electives!C78</f>
        <v>Learn &amp; sing America</v>
      </c>
      <c r="K62" s="41" t="str">
        <f>IF(Electives!E78="E","E"," ")</f>
        <v> </v>
      </c>
      <c r="M62" s="47" t="str">
        <f>Electives!B168</f>
        <v>a.</v>
      </c>
      <c r="N62" s="47" t="str">
        <f>Electives!C168</f>
        <v>Say "hello" in other language</v>
      </c>
      <c r="O62" s="41" t="str">
        <f>IF(Electives!E168="E","E"," ")</f>
        <v> </v>
      </c>
    </row>
    <row r="63" spans="4:15" ht="12.75" customHeight="1">
      <c r="D63" s="224" t="s">
        <v>316</v>
      </c>
      <c r="E63" s="45" t="str">
        <f>Achievements!$B73</f>
        <v>a.</v>
      </c>
      <c r="F63" s="9" t="str">
        <f>Achievements!$C73</f>
        <v>CC Responsibility - Know</v>
      </c>
      <c r="G63" s="41" t="str">
        <f>IF(Achievements!E73="A","A"," ")</f>
        <v> </v>
      </c>
      <c r="I63" s="47" t="str">
        <f>Electives!B79</f>
        <v>b.</v>
      </c>
      <c r="J63" s="47" t="str">
        <f>Electives!C79</f>
        <v>Learn &amp; sing national anthem</v>
      </c>
      <c r="K63" s="41" t="str">
        <f>IF(Electives!E79="E","E"," ")</f>
        <v> </v>
      </c>
      <c r="M63" s="47" t="str">
        <f>Electives!B169</f>
        <v>b.</v>
      </c>
      <c r="N63" s="47" t="str">
        <f>Electives!C169</f>
        <v>Count to 10 in other language</v>
      </c>
      <c r="O63" s="41" t="str">
        <f>IF(Electives!E169="E","E"," ")</f>
        <v> </v>
      </c>
    </row>
    <row r="64" spans="4:15" ht="12.75" customHeight="1">
      <c r="D64" s="225"/>
      <c r="E64" s="46"/>
      <c r="F64" s="9" t="str">
        <f>Achievements!$C74</f>
        <v>CC Responsibility - Commit</v>
      </c>
      <c r="G64" s="41" t="str">
        <f>IF(Achievements!E74="A","A"," ")</f>
        <v> </v>
      </c>
      <c r="I64" s="47" t="str">
        <f>Electives!B80</f>
        <v>c.</v>
      </c>
      <c r="J64" s="47" t="str">
        <f>Electives!C80</f>
        <v>Learn &amp; sing three cub songs</v>
      </c>
      <c r="K64" s="41" t="str">
        <f>IF(Electives!E80="E","E"," ")</f>
        <v> </v>
      </c>
      <c r="M64" s="47" t="str">
        <f>Electives!B170</f>
        <v>c.</v>
      </c>
      <c r="N64" s="47" t="str">
        <f>Electives!C170</f>
        <v>Tell a short story to den or adult</v>
      </c>
      <c r="O64" s="41" t="str">
        <f>IF(Electives!E170="E","E"," ")</f>
        <v> </v>
      </c>
    </row>
    <row r="65" spans="4:15" ht="12.75">
      <c r="D65" s="225"/>
      <c r="E65" s="42"/>
      <c r="F65" s="9" t="str">
        <f>Achievements!$C75</f>
        <v>CC Responsibility - Practice</v>
      </c>
      <c r="G65" s="41" t="str">
        <f>IF(Achievements!E75="A","A"," ")</f>
        <v> </v>
      </c>
      <c r="I65" s="47" t="str">
        <f>Electives!B81</f>
        <v>d.</v>
      </c>
      <c r="J65" s="47" t="str">
        <f>Electives!C81</f>
        <v>Learn &amp; sing thee hymns</v>
      </c>
      <c r="K65" s="41" t="str">
        <f>IF(Electives!E81="E","E"," ")</f>
        <v> </v>
      </c>
      <c r="M65" s="47" t="str">
        <f>Electives!B171</f>
        <v>d.</v>
      </c>
      <c r="N65" s="47" t="str">
        <f>Electives!C171</f>
        <v>Directions to fire or police statn.</v>
      </c>
      <c r="O65" s="41" t="str">
        <f>IF(Electives!E171="E","E"," ")</f>
        <v> </v>
      </c>
    </row>
    <row r="66" spans="4:15" ht="12.75">
      <c r="D66" s="225"/>
      <c r="E66" s="41" t="str">
        <f>Achievements!$B76</f>
        <v>b.</v>
      </c>
      <c r="F66" s="9" t="str">
        <f>Achievements!$C76</f>
        <v>Check for home hazards</v>
      </c>
      <c r="G66" s="41" t="str">
        <f>IF(Achievements!E76="A","A"," ")</f>
        <v> </v>
      </c>
      <c r="I66" s="47" t="str">
        <f>Electives!B82</f>
        <v>e.</v>
      </c>
      <c r="J66" s="47" t="str">
        <f>Electives!C82</f>
        <v>Learn &amp; sing grace</v>
      </c>
      <c r="K66" s="41" t="str">
        <f>IF(Electives!E82="E","E"," ")</f>
        <v> </v>
      </c>
      <c r="M66" s="47" t="str">
        <f>Electives!B172</f>
        <v>e.</v>
      </c>
      <c r="N66" s="47" t="str">
        <f>Electives!C172</f>
        <v>Invite a boy to join Cubs</v>
      </c>
      <c r="O66" s="41" t="str">
        <f>IF(Electives!E172="E","E"," ")</f>
        <v> </v>
      </c>
    </row>
    <row r="67" spans="4:15" ht="12.75">
      <c r="D67" s="225"/>
      <c r="E67" s="41" t="str">
        <f>Achievements!$B77</f>
        <v>c.</v>
      </c>
      <c r="F67" s="9" t="str">
        <f>Achievements!$C77</f>
        <v>Check for home fire dangers</v>
      </c>
      <c r="G67" s="41" t="str">
        <f>IF(Achievements!E77="A","A"," ")</f>
        <v> </v>
      </c>
      <c r="I67" s="47" t="str">
        <f>Electives!B83</f>
        <v>f.</v>
      </c>
      <c r="J67" s="47" t="str">
        <f>Electives!C83</f>
        <v>Sing a song with your den</v>
      </c>
      <c r="K67" s="41" t="str">
        <f>IF(Electives!E83="E","E"," ")</f>
        <v> </v>
      </c>
      <c r="M67" s="11" t="str">
        <f>Electives!B174</f>
        <v>23. Let's Go Camping</v>
      </c>
      <c r="N67" s="11"/>
      <c r="O67" s="11"/>
    </row>
    <row r="68" spans="4:15" ht="12.75">
      <c r="D68" s="225"/>
      <c r="E68" s="41" t="str">
        <f>Achievements!$B78</f>
        <v>d.</v>
      </c>
      <c r="F68" s="9" t="str">
        <f>Achievements!$C78</f>
        <v>Street and road safety</v>
      </c>
      <c r="G68" s="41" t="str">
        <f>IF(Achievements!E78="A","A"," ")</f>
        <v> </v>
      </c>
      <c r="I68" s="2" t="str">
        <f>Electives!B85</f>
        <v>12. Be an Artist</v>
      </c>
      <c r="J68" s="39"/>
      <c r="M68" s="47" t="str">
        <f>Electives!B175</f>
        <v>a.</v>
      </c>
      <c r="N68" s="47" t="str">
        <f>Electives!C175</f>
        <v>Participate in overnight campout</v>
      </c>
      <c r="O68" s="41" t="str">
        <f>IF(Electives!E175="E","E"," ")</f>
        <v> </v>
      </c>
    </row>
    <row r="69" spans="4:15" ht="12.75">
      <c r="D69" s="226"/>
      <c r="E69" s="41" t="str">
        <f>Achievements!$B79</f>
        <v>e.</v>
      </c>
      <c r="F69" s="9" t="str">
        <f>Achievements!$C79</f>
        <v>Know rules of bike safety</v>
      </c>
      <c r="G69" s="41" t="str">
        <f>IF(Achievements!E79="A","A"," ")</f>
        <v> </v>
      </c>
      <c r="I69" s="47" t="str">
        <f>Electives!B86</f>
        <v>a.</v>
      </c>
      <c r="J69" s="47" t="str">
        <f>Electives!C86</f>
        <v>Freehand sketch</v>
      </c>
      <c r="K69" s="41" t="str">
        <f>IF(Electives!E86="E","E"," ")</f>
        <v> </v>
      </c>
      <c r="M69" s="47" t="str">
        <f>Electives!B176</f>
        <v>b.</v>
      </c>
      <c r="N69" s="47" t="str">
        <f>Electives!C176</f>
        <v>Take care of youself in outdoors</v>
      </c>
      <c r="O69" s="41" t="str">
        <f>IF(Electives!E176="E","E"," ")</f>
        <v> </v>
      </c>
    </row>
    <row r="70" spans="4:15" ht="12.75">
      <c r="D70" s="38" t="str">
        <f>Achievements!$B81</f>
        <v>10. Family Fun</v>
      </c>
      <c r="E70" s="38"/>
      <c r="F70" s="38"/>
      <c r="G70" s="36"/>
      <c r="I70" s="47" t="str">
        <f>Electives!B87</f>
        <v>b.</v>
      </c>
      <c r="J70" s="47" t="str">
        <f>Electives!C87</f>
        <v>Thee step cartoon</v>
      </c>
      <c r="K70" s="41" t="str">
        <f>IF(Electives!E87="E","E"," ")</f>
        <v> </v>
      </c>
      <c r="M70" s="47" t="str">
        <f>Electives!B177</f>
        <v>c.</v>
      </c>
      <c r="N70" s="47" t="str">
        <f>Electives!C177</f>
        <v>Tell what to do if you get lost</v>
      </c>
      <c r="O70" s="41" t="str">
        <f>IF(Electives!E177="E","E"," ")</f>
        <v> </v>
      </c>
    </row>
    <row r="71" spans="4:15" ht="12.75" customHeight="1">
      <c r="D71" s="230" t="s">
        <v>318</v>
      </c>
      <c r="E71" s="45" t="str">
        <f>Achievements!$B82</f>
        <v>a.</v>
      </c>
      <c r="F71" s="9" t="str">
        <f>Achievements!$C82</f>
        <v>CC Cooperation - Know</v>
      </c>
      <c r="G71" s="41" t="str">
        <f>IF(Achievements!E82="A","A"," ")</f>
        <v> </v>
      </c>
      <c r="I71" s="47" t="str">
        <f>Electives!B88</f>
        <v>c.</v>
      </c>
      <c r="J71" s="47" t="str">
        <f>Electives!C88</f>
        <v>Mix primary colors</v>
      </c>
      <c r="K71" s="41" t="str">
        <f>IF(Electives!E88="E","E"," ")</f>
        <v> </v>
      </c>
      <c r="M71" s="47" t="str">
        <f>Electives!B178</f>
        <v>d.</v>
      </c>
      <c r="N71" s="47" t="str">
        <f>Electives!C178</f>
        <v>Explain the buddy system</v>
      </c>
      <c r="O71" s="41" t="str">
        <f>IF(Electives!E178="E","E"," ")</f>
        <v> </v>
      </c>
    </row>
    <row r="72" spans="4:15" ht="12.75" customHeight="1">
      <c r="D72" s="231"/>
      <c r="E72" s="46"/>
      <c r="F72" s="9" t="str">
        <f>Achievements!$C83</f>
        <v>CC Cooperation - Commit</v>
      </c>
      <c r="G72" s="41" t="str">
        <f>IF(Achievements!E83="A","A"," ")</f>
        <v> </v>
      </c>
      <c r="I72" s="47" t="str">
        <f>Electives!B89</f>
        <v>d.</v>
      </c>
      <c r="J72" s="47" t="str">
        <f>Electives!C89</f>
        <v>Draw, paint, or color scenery</v>
      </c>
      <c r="K72" s="41" t="str">
        <f>IF(Electives!E89="E","E"," ")</f>
        <v> </v>
      </c>
      <c r="M72" s="47" t="str">
        <f>Electives!B179</f>
        <v>e.</v>
      </c>
      <c r="N72" s="47" t="str">
        <f>Electives!C179</f>
        <v>Attend day camp in your area</v>
      </c>
      <c r="O72" s="41" t="str">
        <f>IF(Electives!E179="E","E"," ")</f>
        <v> </v>
      </c>
    </row>
    <row r="73" spans="4:15" ht="12.75">
      <c r="D73" s="231"/>
      <c r="E73" s="42"/>
      <c r="F73" s="9" t="str">
        <f>Achievements!$C84</f>
        <v>CC Cooperation - Practice</v>
      </c>
      <c r="G73" s="41" t="str">
        <f>IF(Achievements!E84="A","A"," ")</f>
        <v> </v>
      </c>
      <c r="I73" s="47" t="str">
        <f>Electives!B90</f>
        <v>e.</v>
      </c>
      <c r="J73" s="47" t="str">
        <f>Electives!C90</f>
        <v>Make a stencil pattern</v>
      </c>
      <c r="K73" s="41" t="str">
        <f>IF(Electives!E90="E","E"," ")</f>
        <v> </v>
      </c>
      <c r="M73" s="47" t="str">
        <f>Electives!B180</f>
        <v>f.</v>
      </c>
      <c r="N73" s="47" t="str">
        <f>Electives!C180</f>
        <v>Attend resident camp</v>
      </c>
      <c r="O73" s="41" t="str">
        <f>IF(Electives!E180="E","E"," ")</f>
        <v> </v>
      </c>
    </row>
    <row r="74" spans="4:15" ht="12.75">
      <c r="D74" s="231"/>
      <c r="E74" s="41" t="str">
        <f>Achievements!$B85</f>
        <v>b.</v>
      </c>
      <c r="F74" s="9" t="str">
        <f>Achievements!$C85</f>
        <v>Make a game</v>
      </c>
      <c r="G74" s="41" t="str">
        <f>IF(Achievements!E85="A","A",IF(Achievements!E85="E","E"," "))</f>
        <v> </v>
      </c>
      <c r="I74" s="47" t="str">
        <f>Electives!B91</f>
        <v>f.</v>
      </c>
      <c r="J74" s="47" t="str">
        <f>Electives!C91</f>
        <v>Make a Cub Scout proj. poster</v>
      </c>
      <c r="K74" s="41" t="str">
        <f>IF(Electives!E91="E","E"," ")</f>
        <v> </v>
      </c>
      <c r="M74" s="47" t="str">
        <f>Electives!B181</f>
        <v>g.</v>
      </c>
      <c r="N74" s="47" t="str">
        <f>Electives!C181</f>
        <v>Participate w/den at campfire</v>
      </c>
      <c r="O74" s="41" t="str">
        <f>IF(Electives!E181="E","E"," ")</f>
        <v> </v>
      </c>
    </row>
    <row r="75" spans="4:15" ht="12.75">
      <c r="D75" s="231"/>
      <c r="E75" s="41" t="str">
        <f>Achievements!$B86</f>
        <v>c.</v>
      </c>
      <c r="F75" s="9" t="str">
        <f>Achievements!$C86</f>
        <v>Plan a walk</v>
      </c>
      <c r="G75" s="41" t="str">
        <f>IF(Achievements!E86="A","A",IF(Achievements!E86="E","E"," "))</f>
        <v> </v>
      </c>
      <c r="I75" s="2" t="str">
        <f>Electives!B93</f>
        <v>13. Birds</v>
      </c>
      <c r="J75" s="39"/>
      <c r="M75" s="47" t="str">
        <f>Electives!B182</f>
        <v>h.</v>
      </c>
      <c r="N75" s="47" t="str">
        <f>Electives!C182</f>
        <v>Participate in outdoor worship</v>
      </c>
      <c r="O75" s="41" t="str">
        <f>IF(Electives!E182="E","E"," ")</f>
        <v> </v>
      </c>
    </row>
    <row r="76" spans="4:11" ht="12.75">
      <c r="D76" s="231"/>
      <c r="E76" s="41" t="str">
        <f>Achievements!$B87</f>
        <v>d.</v>
      </c>
      <c r="F76" s="9" t="str">
        <f>Achievements!$C87</f>
        <v>Read a book</v>
      </c>
      <c r="G76" s="41" t="str">
        <f>IF(Achievements!E87="A","A",IF(Achievements!E87="E","E"," "))</f>
        <v> </v>
      </c>
      <c r="I76" s="47" t="str">
        <f>Electives!B94</f>
        <v>a.</v>
      </c>
      <c r="J76" s="47" t="str">
        <f>Electives!C94</f>
        <v>List all birds you see for a week</v>
      </c>
      <c r="K76" s="41" t="str">
        <f>IF(Electives!E94="E","E"," ")</f>
        <v> </v>
      </c>
    </row>
    <row r="77" spans="4:11" ht="12.75">
      <c r="D77" s="231"/>
      <c r="E77" s="41" t="str">
        <f>Achievements!$B88</f>
        <v>e.</v>
      </c>
      <c r="F77" s="9" t="str">
        <f>Achievements!$C88</f>
        <v>Watch TV or listent to radio</v>
      </c>
      <c r="G77" s="41" t="str">
        <f>IF(Achievements!E88="A","A",IF(Achievements!E88="E","E"," "))</f>
        <v> </v>
      </c>
      <c r="I77" s="47" t="str">
        <f>Electives!B95</f>
        <v>b.</v>
      </c>
      <c r="J77" s="47" t="str">
        <f>Electives!C95</f>
        <v>Put out nesting materials</v>
      </c>
      <c r="K77" s="41" t="str">
        <f>IF(Electives!E95="E","E"," ")</f>
        <v> </v>
      </c>
    </row>
    <row r="78" spans="4:11" ht="12.75">
      <c r="D78" s="231"/>
      <c r="E78" s="41" t="str">
        <f>Achievements!$B89</f>
        <v>f.</v>
      </c>
      <c r="F78" s="9" t="str">
        <f>Achievements!$C89</f>
        <v>Concert, play, or live program</v>
      </c>
      <c r="G78" s="41" t="str">
        <f>IF(Achievements!E89="A","A",IF(Achievements!E89="E","E"," "))</f>
        <v> </v>
      </c>
      <c r="I78" s="47" t="str">
        <f>Electives!B96</f>
        <v>c.</v>
      </c>
      <c r="J78" s="47" t="str">
        <f>Electives!C96</f>
        <v>Read a book about birds</v>
      </c>
      <c r="K78" s="41" t="str">
        <f>IF(Electives!E96="E","E"," ")</f>
        <v> </v>
      </c>
    </row>
    <row r="79" spans="4:11" ht="12.75">
      <c r="D79" s="232"/>
      <c r="E79" s="41" t="str">
        <f>Achievements!$B90</f>
        <v>g.</v>
      </c>
      <c r="F79" s="9" t="str">
        <f>Achievements!$C90</f>
        <v>Board game night</v>
      </c>
      <c r="G79" s="41" t="str">
        <f>IF(Achievements!E90="A","A",IF(Achievements!E90="E","E"," "))</f>
        <v> </v>
      </c>
      <c r="I79" s="47" t="str">
        <f>Electives!B97</f>
        <v>d.</v>
      </c>
      <c r="J79" s="47" t="str">
        <f>Electives!C97</f>
        <v>Point out 10 diff't birds</v>
      </c>
      <c r="K79" s="41" t="str">
        <f>IF(Electives!E97="E","E"," ")</f>
        <v> </v>
      </c>
    </row>
    <row r="80" spans="4:14" ht="12.75">
      <c r="D80" s="38" t="str">
        <f>Achievements!$B92</f>
        <v>11. Duty to God</v>
      </c>
      <c r="E80" s="38"/>
      <c r="F80" s="38"/>
      <c r="G80" s="36"/>
      <c r="I80" s="47" t="str">
        <f>Electives!B98</f>
        <v>e.</v>
      </c>
      <c r="J80" s="47" t="str">
        <f>Electives!C98</f>
        <v>Feed wild birds</v>
      </c>
      <c r="K80" s="41" t="str">
        <f>IF(Electives!E98="E","E"," ")</f>
        <v> </v>
      </c>
      <c r="M80" s="39"/>
      <c r="N80" s="39"/>
    </row>
    <row r="81" spans="4:14" ht="12.75" customHeight="1">
      <c r="D81" s="224" t="s">
        <v>316</v>
      </c>
      <c r="E81" s="45" t="str">
        <f>Achievements!$B93</f>
        <v>a.</v>
      </c>
      <c r="F81" s="9" t="str">
        <f>Achievements!$C93</f>
        <v>CC Faith - Know</v>
      </c>
      <c r="G81" s="41" t="str">
        <f>IF(Achievements!E93="A","A"," ")</f>
        <v> </v>
      </c>
      <c r="I81" s="47" t="str">
        <f>Electives!B99</f>
        <v>f.</v>
      </c>
      <c r="J81" s="47" t="str">
        <f>Electives!C99</f>
        <v>Put out a birdhouse</v>
      </c>
      <c r="K81" s="41" t="str">
        <f>IF(Electives!E99="E","E"," ")</f>
        <v> </v>
      </c>
      <c r="M81" s="39"/>
      <c r="N81" s="39"/>
    </row>
    <row r="82" spans="4:14" ht="12.75" customHeight="1">
      <c r="D82" s="225"/>
      <c r="E82" s="46"/>
      <c r="F82" s="9" t="str">
        <f>Achievements!$C94</f>
        <v>CC Faith - Commit</v>
      </c>
      <c r="G82" s="41" t="str">
        <f>IF(Achievements!E94="A","A"," ")</f>
        <v> </v>
      </c>
      <c r="M82" s="39"/>
      <c r="N82" s="39"/>
    </row>
    <row r="83" spans="4:7" ht="12.75">
      <c r="D83" s="225"/>
      <c r="E83" s="42"/>
      <c r="F83" s="9" t="str">
        <f>Achievements!$C95</f>
        <v>CC Faith - Practice</v>
      </c>
      <c r="G83" s="41" t="str">
        <f>IF(Achievements!E95="A","A"," ")</f>
        <v> </v>
      </c>
    </row>
    <row r="84" spans="4:7" ht="12.75">
      <c r="D84" s="225"/>
      <c r="E84" s="41" t="str">
        <f>Achievements!$B96</f>
        <v>b.</v>
      </c>
      <c r="F84" s="9" t="str">
        <f>Achievements!$C96</f>
        <v>Duty to god</v>
      </c>
      <c r="G84" s="41" t="str">
        <f>IF(Achievements!E96="A","A"," ")</f>
        <v> </v>
      </c>
    </row>
    <row r="85" spans="4:7" ht="12.75">
      <c r="D85" s="225"/>
      <c r="E85" s="41" t="str">
        <f>Achievements!$B97</f>
        <v>c.</v>
      </c>
      <c r="F85" s="9" t="str">
        <f>Achievements!$C97</f>
        <v>Two ideas - religious blfs.</v>
      </c>
      <c r="G85" s="41" t="str">
        <f>IF(Achievements!E97="A","A"," ")</f>
        <v> </v>
      </c>
    </row>
    <row r="86" spans="4:7" ht="12.75">
      <c r="D86" s="226"/>
      <c r="E86" s="41" t="str">
        <f>Achievements!$B98</f>
        <v>d.</v>
      </c>
      <c r="F86" s="9" t="str">
        <f>Achievements!$C98</f>
        <v>Help you place of worship</v>
      </c>
      <c r="G86" s="41" t="str">
        <f>IF(Achievements!E98="A","A"," ")</f>
        <v> </v>
      </c>
    </row>
    <row r="87" spans="4:7" ht="12.75">
      <c r="D87" s="38" t="str">
        <f>Achievements!$B100</f>
        <v>12. Making Choices   (do 12a plus any four of 12b thru 12k)</v>
      </c>
      <c r="E87" s="38"/>
      <c r="F87" s="38"/>
      <c r="G87" s="36"/>
    </row>
    <row r="88" spans="4:7" ht="12.75" customHeight="1">
      <c r="D88" s="224" t="s">
        <v>319</v>
      </c>
      <c r="E88" s="45" t="str">
        <f>Achievements!$B101</f>
        <v>a.</v>
      </c>
      <c r="F88" s="9" t="str">
        <f>Achievements!$C101</f>
        <v>CC Courage - Know</v>
      </c>
      <c r="G88" s="41" t="str">
        <f>IF(Achievements!E101="A","A"," ")</f>
        <v> </v>
      </c>
    </row>
    <row r="89" spans="4:7" ht="12.75" customHeight="1">
      <c r="D89" s="225"/>
      <c r="E89" s="46"/>
      <c r="F89" s="9" t="str">
        <f>Achievements!$C102</f>
        <v>CC Courage - Commit</v>
      </c>
      <c r="G89" s="41" t="str">
        <f>IF(Achievements!E102="A","A"," ")</f>
        <v> </v>
      </c>
    </row>
    <row r="90" spans="4:7" ht="12.75">
      <c r="D90" s="225"/>
      <c r="E90" s="42"/>
      <c r="F90" s="9" t="str">
        <f>Achievements!$C103</f>
        <v>CC Courage - Practice</v>
      </c>
      <c r="G90" s="41" t="str">
        <f>IF(Achievements!E103="A","A"," ")</f>
        <v> </v>
      </c>
    </row>
    <row r="91" spans="4:7" ht="12.75">
      <c r="D91" s="225"/>
      <c r="E91" s="41" t="str">
        <f>Achievements!$B104</f>
        <v>b.</v>
      </c>
      <c r="F91" s="9" t="str">
        <f>Achievements!$C104</f>
        <v>Older boy with drugs</v>
      </c>
      <c r="G91" s="41" t="str">
        <f>IF(Achievements!E104="A","A",IF(Achievements!E104="E","E"," "))</f>
        <v> </v>
      </c>
    </row>
    <row r="92" spans="4:10" ht="12.75">
      <c r="D92" s="225"/>
      <c r="E92" s="41" t="str">
        <f>Achievements!$B105</f>
        <v>c.</v>
      </c>
      <c r="F92" s="9" t="str">
        <f>Achievements!$C105</f>
        <v>Home alone phone call</v>
      </c>
      <c r="G92" s="41" t="str">
        <f>IF(Achievements!E105="A","A",IF(Achievements!E105="E","E"," "))</f>
        <v> </v>
      </c>
      <c r="I92" s="39"/>
      <c r="J92" s="39"/>
    </row>
    <row r="93" spans="4:7" ht="12.75">
      <c r="D93" s="225"/>
      <c r="E93" s="41" t="str">
        <f>Achievements!$B106</f>
        <v>d.</v>
      </c>
      <c r="F93" s="9" t="str">
        <f>Achievements!$C106</f>
        <v>Kid with braces on legs</v>
      </c>
      <c r="G93" s="41" t="str">
        <f>IF(Achievements!E106="A","A",IF(Achievements!E106="E","E"," "))</f>
        <v> </v>
      </c>
    </row>
    <row r="94" spans="4:7" ht="12.75">
      <c r="D94" s="225"/>
      <c r="E94" s="41" t="str">
        <f>Achievements!$B107</f>
        <v>e.</v>
      </c>
      <c r="F94" s="9" t="str">
        <f>Achievements!$C107</f>
        <v>Stranger in car</v>
      </c>
      <c r="G94" s="41" t="str">
        <f>IF(Achievements!E107="A","A",IF(Achievements!E107="E","E"," "))</f>
        <v> </v>
      </c>
    </row>
    <row r="95" spans="4:7" ht="12.75">
      <c r="D95" s="225"/>
      <c r="E95" s="41" t="str">
        <f>Achievements!$B108</f>
        <v>f.</v>
      </c>
      <c r="F95" s="9" t="str">
        <f>Achievements!$C108</f>
        <v>Bully demands money</v>
      </c>
      <c r="G95" s="41" t="str">
        <f>IF(Achievements!E108="A","A",IF(Achievements!E108="E","E"," "))</f>
        <v> </v>
      </c>
    </row>
    <row r="96" spans="4:7" ht="12.75">
      <c r="D96" s="225"/>
      <c r="E96" s="41" t="str">
        <f>Achievements!$B109</f>
        <v>g.</v>
      </c>
      <c r="F96" s="9" t="str">
        <f>Achievements!$C109</f>
        <v>Meter reader</v>
      </c>
      <c r="G96" s="41" t="str">
        <f>IF(Achievements!E109="A","A",IF(Achievements!E109="E","E"," "))</f>
        <v> </v>
      </c>
    </row>
    <row r="97" spans="4:7" ht="12.75">
      <c r="D97" s="225"/>
      <c r="E97" s="41" t="str">
        <f>Achievements!$B110</f>
        <v>h.</v>
      </c>
      <c r="F97" s="9" t="str">
        <f>Achievements!$C110</f>
        <v>Burglar at neighbor's</v>
      </c>
      <c r="G97" s="41" t="str">
        <f>IF(Achievements!E110="A","A",IF(Achievements!E110="E","E"," "))</f>
        <v> </v>
      </c>
    </row>
    <row r="98" spans="4:7" ht="12.75">
      <c r="D98" s="225"/>
      <c r="E98" s="41" t="str">
        <f>Achievements!$B111</f>
        <v>i.</v>
      </c>
      <c r="F98" s="9" t="str">
        <f>Achievements!$C111</f>
        <v>Guide dog</v>
      </c>
      <c r="G98" s="41" t="str">
        <f>IF(Achievements!E111="A","A",IF(Achievements!E111="E","E"," "))</f>
        <v> </v>
      </c>
    </row>
    <row r="99" spans="4:7" ht="12.75">
      <c r="D99" s="225"/>
      <c r="E99" s="41" t="str">
        <f>Achievements!$B112</f>
        <v>j.</v>
      </c>
      <c r="F99" s="9" t="str">
        <f>Achievements!$C112</f>
        <v>Steal from a store</v>
      </c>
      <c r="G99" s="41" t="str">
        <f>IF(Achievements!E112="A","A",IF(Achievements!E112="E","E"," "))</f>
        <v> </v>
      </c>
    </row>
    <row r="100" spans="4:7" ht="12.75">
      <c r="D100" s="226"/>
      <c r="E100" s="41" t="str">
        <f>Achievements!$B113</f>
        <v>k.</v>
      </c>
      <c r="F100" s="9" t="str">
        <f>Achievements!$C113</f>
        <v>Elderly woman</v>
      </c>
      <c r="G100" s="41" t="str">
        <f>IF(Achievements!E113="A","A",IF(Achievements!E113="E","E"," "))</f>
        <v> </v>
      </c>
    </row>
    <row r="101" spans="5:7" ht="12.75">
      <c r="E101" s="40"/>
      <c r="F101" s="4"/>
      <c r="G101" s="4"/>
    </row>
    <row r="103" spans="5:7" ht="15.75">
      <c r="E103" s="40"/>
      <c r="F103" s="58"/>
      <c r="G103" s="4"/>
    </row>
    <row r="104" spans="5:7" ht="12.75">
      <c r="E104" s="40"/>
      <c r="F104" s="4"/>
      <c r="G104" s="4"/>
    </row>
    <row r="105" spans="5:7" ht="12.75">
      <c r="E105" s="40"/>
      <c r="F105" s="4"/>
      <c r="G105" s="4"/>
    </row>
    <row r="106" spans="5:7" ht="12.75">
      <c r="E106" s="40"/>
      <c r="F106" s="4"/>
      <c r="G106" s="4"/>
    </row>
    <row r="107" spans="5:7" ht="12.75">
      <c r="E107" s="40"/>
      <c r="F107" s="4"/>
      <c r="G107" s="4"/>
    </row>
  </sheetData>
  <sheetProtection password="CA1D" sheet="1" objects="1" scenarios="1"/>
  <mergeCells count="20">
    <mergeCell ref="D71:D79"/>
    <mergeCell ref="D16:G16"/>
    <mergeCell ref="D25:D27"/>
    <mergeCell ref="D29:D34"/>
    <mergeCell ref="D36:D40"/>
    <mergeCell ref="D1:G2"/>
    <mergeCell ref="I1:K2"/>
    <mergeCell ref="M1:O2"/>
    <mergeCell ref="D4:D15"/>
    <mergeCell ref="D3:G3"/>
    <mergeCell ref="D81:D86"/>
    <mergeCell ref="D88:D100"/>
    <mergeCell ref="M14:O14"/>
    <mergeCell ref="M8:O8"/>
    <mergeCell ref="D17:D23"/>
    <mergeCell ref="M18:O18"/>
    <mergeCell ref="D42:D46"/>
    <mergeCell ref="D48:D55"/>
    <mergeCell ref="D57:D61"/>
    <mergeCell ref="D63:D69"/>
  </mergeCells>
  <printOptions/>
  <pageMargins left="0.5" right="0.5" top="0.5" bottom="0.5" header="0.25" footer="0.25"/>
  <pageSetup fitToHeight="1" fitToWidth="1" horizontalDpi="600" verticalDpi="600" orientation="portrait" scale="56" r:id="rId1"/>
  <headerFooter alignWithMargins="0">
    <oddHeader>&amp;C&amp;"Arial,Bold"&amp;14WolfTrax&amp;12
&amp;D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WolfTrax</dc:title>
  <dc:subject/>
  <dc:creator>Frank Steele</dc:creator>
  <cp:keywords/>
  <dc:description/>
  <cp:lastModifiedBy>GREGG WHITE</cp:lastModifiedBy>
  <cp:lastPrinted>2006-06-08T17:43:31Z</cp:lastPrinted>
  <dcterms:created xsi:type="dcterms:W3CDTF">2005-02-08T13:28:44Z</dcterms:created>
  <dcterms:modified xsi:type="dcterms:W3CDTF">2007-11-22T03:12:54Z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1365372423</vt:i4>
  </property>
  <property fmtid="{D5CDD505-2E9C-101B-9397-08002B2CF9AE}" pid="3" name="_EmailSubject">
    <vt:lpwstr>WolfTrax 1.1 - First Revision</vt:lpwstr>
  </property>
  <property fmtid="{D5CDD505-2E9C-101B-9397-08002B2CF9AE}" pid="4" name="_AuthorEmail">
    <vt:lpwstr>fsteele@houston.rr.com</vt:lpwstr>
  </property>
  <property fmtid="{D5CDD505-2E9C-101B-9397-08002B2CF9AE}" pid="5" name="_AuthorEmailDisplayName">
    <vt:lpwstr>Frank Steele</vt:lpwstr>
  </property>
  <property fmtid="{D5CDD505-2E9C-101B-9397-08002B2CF9AE}" pid="6" name="_PreviousAdHocReviewCycleID">
    <vt:i4>1920073218</vt:i4>
  </property>
  <property fmtid="{D5CDD505-2E9C-101B-9397-08002B2CF9AE}" pid="7" name="_ReviewingToolsShownOnce">
    <vt:lpwstr/>
  </property>
</Properties>
</file>