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5270" windowHeight="8475" activeTab="0"/>
  </bookViews>
  <sheets>
    <sheet name="Instructions" sheetId="1" r:id="rId1"/>
    <sheet name="Parent Contact Info" sheetId="2" r:id="rId2"/>
    <sheet name="Attendance" sheetId="3" r:id="rId3"/>
    <sheet name="Bobcat" sheetId="4" r:id="rId4"/>
    <sheet name="Achievements" sheetId="5" r:id="rId5"/>
    <sheet name="Electives" sheetId="6" r:id="rId6"/>
    <sheet name="Additional" sheetId="7" r:id="rId7"/>
    <sheet name="Summary" sheetId="8" r:id="rId8"/>
    <sheet name="Scout 1" sheetId="9" r:id="rId9"/>
    <sheet name="Scout 2" sheetId="10" r:id="rId10"/>
    <sheet name="Scout 3" sheetId="11" r:id="rId11"/>
    <sheet name="Scout 4" sheetId="12" r:id="rId12"/>
    <sheet name="Scout 5" sheetId="13" r:id="rId13"/>
    <sheet name="Scout 6" sheetId="14" r:id="rId14"/>
    <sheet name="Scout 7" sheetId="15" r:id="rId15"/>
    <sheet name="Scout 8" sheetId="16" r:id="rId16"/>
    <sheet name="Scout 9" sheetId="17" r:id="rId17"/>
    <sheet name="Scout 10" sheetId="18" r:id="rId18"/>
    <sheet name="Scout 11" sheetId="19" r:id="rId19"/>
    <sheet name="Scout 12" sheetId="20" r:id="rId20"/>
    <sheet name="Scout 13" sheetId="21" r:id="rId21"/>
    <sheet name="Scout 14" sheetId="22" r:id="rId22"/>
    <sheet name="Scout 15" sheetId="23" r:id="rId23"/>
  </sheets>
  <definedNames>
    <definedName name="_xlnm.Print_Titles" localSheetId="4">'Achievements'!$1:$4</definedName>
    <definedName name="_xlnm.Print_Titles" localSheetId="6">'Additional'!$1:$4</definedName>
    <definedName name="_xlnm.Print_Titles" localSheetId="2">'Attendance'!$1:$5</definedName>
    <definedName name="_xlnm.Print_Titles" localSheetId="3">'Bobcat'!$1:$4</definedName>
    <definedName name="_xlnm.Print_Titles" localSheetId="5">'Electives'!$1:$4</definedName>
  </definedNames>
  <calcPr fullCalcOnLoad="1"/>
</workbook>
</file>

<file path=xl/sharedStrings.xml><?xml version="1.0" encoding="utf-8"?>
<sst xmlns="http://schemas.openxmlformats.org/spreadsheetml/2006/main" count="1100" uniqueCount="271">
  <si>
    <t>d.</t>
  </si>
  <si>
    <t>f.</t>
  </si>
  <si>
    <t>g.</t>
  </si>
  <si>
    <t>Electives</t>
  </si>
  <si>
    <t>Pack</t>
  </si>
  <si>
    <t>Den</t>
  </si>
  <si>
    <t xml:space="preserve"> </t>
  </si>
  <si>
    <t>Status: (P)artial or (C)omplete</t>
  </si>
  <si>
    <r>
      <t xml:space="preserve">   Enter </t>
    </r>
    <r>
      <rPr>
        <b/>
        <sz val="10"/>
        <rFont val="Arial"/>
        <family val="2"/>
      </rPr>
      <t>A</t>
    </r>
    <r>
      <rPr>
        <sz val="10"/>
        <rFont val="Arial"/>
        <family val="0"/>
      </rPr>
      <t xml:space="preserve"> for achievement credit</t>
    </r>
  </si>
  <si>
    <t>Grand Total of All Elective Points</t>
  </si>
  <si>
    <t>Double-Click on the Tabs at the bottom of the page that say "Scout 1", "Scout 2", etc.  That will hightlight the text.  Simply type the boy's name on the tab.  That will cause his name to proliferate thoughout the spreadsheet.</t>
  </si>
  <si>
    <t>First, please enter your Pack Number in the box:</t>
  </si>
  <si>
    <t>Next, please enter your Den number in this box:</t>
  </si>
  <si>
    <t>How to enter Scout Names in the spreadsheet:</t>
  </si>
  <si>
    <t>How to enter credit on the Achievements page:</t>
  </si>
  <si>
    <t>How to enter credit on the Electives page:</t>
  </si>
  <si>
    <t>What's the purpose of the Summary page?</t>
  </si>
  <si>
    <r>
      <t>Instructions and FAQs</t>
    </r>
    <r>
      <rPr>
        <b/>
        <sz val="10"/>
        <rFont val="Arial"/>
        <family val="2"/>
      </rPr>
      <t>:</t>
    </r>
  </si>
  <si>
    <t>What's the purpose of the individual scout pages?</t>
  </si>
  <si>
    <t>The summary page is for keeping track, at a glance, of where you are awards-wise.  You can see what the boys have earned and what you have already awarded them.  If you enter dates, you can see when you gave them that award.  That also means you can see what awards you still owe them.</t>
  </si>
  <si>
    <t>What's the password?</t>
  </si>
  <si>
    <t>Awards</t>
  </si>
  <si>
    <t>Achievements Summary</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</si>
  <si>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</si>
  <si>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</si>
  <si>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</si>
  <si>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</si>
  <si>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http://www.geocities.com/~pack215/cub-tracker.html</t>
  </si>
  <si>
    <t xml:space="preserve">     The Virtual Cub Leader Site:</t>
  </si>
  <si>
    <r>
      <t xml:space="preserve">2.  You have my permission to post this spreadsheet on any server willing to host it.  I will, however, ask that if you DO post this spreadsheet on a server somewhere, that you occasionally check back to one of the two main mirror site that will host this sheet to check for updates (to make sure you have the latest version available.  
</t>
    </r>
    <r>
      <rPr>
        <u val="single"/>
        <sz val="10"/>
        <rFont val="Arial"/>
        <family val="2"/>
      </rPr>
      <t>Those mirror sites are</t>
    </r>
    <r>
      <rPr>
        <sz val="10"/>
        <rFont val="Arial"/>
        <family val="0"/>
      </rPr>
      <t xml:space="preserve">: 
</t>
    </r>
  </si>
  <si>
    <t>Earned</t>
  </si>
  <si>
    <t>Awarded</t>
  </si>
  <si>
    <t>How can you contact me?</t>
  </si>
  <si>
    <t>fsteele@houston.rr.com</t>
  </si>
  <si>
    <t>Learn &amp; Say Cub Scout Promise</t>
  </si>
  <si>
    <t>CC Honesty - Know</t>
  </si>
  <si>
    <t>CC Honesty - Commit</t>
  </si>
  <si>
    <t>CC Honesty - Practice</t>
  </si>
  <si>
    <r>
      <t xml:space="preserve">Tell what </t>
    </r>
    <r>
      <rPr>
        <i/>
        <sz val="10"/>
        <rFont val="Arial"/>
        <family val="2"/>
      </rPr>
      <t>Webelos</t>
    </r>
    <r>
      <rPr>
        <sz val="10"/>
        <rFont val="Arial"/>
        <family val="0"/>
      </rPr>
      <t xml:space="preserve"> means</t>
    </r>
  </si>
  <si>
    <t>Say &amp; explain Law of the Pack</t>
  </si>
  <si>
    <t>Show &amp; explain Cub Scout Sign</t>
  </si>
  <si>
    <t>Show &amp; explain Cub Handshake</t>
  </si>
  <si>
    <t>Say &amp; explain Cub Scout Motto</t>
  </si>
  <si>
    <t>Give &amp; explain Cub Scout Salute</t>
  </si>
  <si>
    <t>Complete booklet exercises</t>
  </si>
  <si>
    <t>Version History</t>
  </si>
  <si>
    <t>- Initial release of the software package.</t>
  </si>
  <si>
    <t>1. Making My Family Special</t>
  </si>
  <si>
    <t>Complete a Chore with Partner</t>
  </si>
  <si>
    <t>Make a Family Scrapbook</t>
  </si>
  <si>
    <t>Visit historical bldg or old person</t>
  </si>
  <si>
    <t>2. Where I Live</t>
  </si>
  <si>
    <t>Take a hike with your den</t>
  </si>
  <si>
    <t>Go outside &amp; watch the weather</t>
  </si>
  <si>
    <t xml:space="preserve">5. Let's Go Outdoors </t>
  </si>
  <si>
    <t>4. How I Tell It</t>
  </si>
  <si>
    <t>3. Keep Myself Healthy and Safe</t>
  </si>
  <si>
    <t>Look at a map of your community</t>
  </si>
  <si>
    <t>Say pledge &amp; do flag ceremony</t>
  </si>
  <si>
    <t>Visit police or fire station and ask</t>
  </si>
  <si>
    <t>Plan &amp; practice fire drill</t>
  </si>
  <si>
    <t>fa.</t>
  </si>
  <si>
    <t>fb.</t>
  </si>
  <si>
    <t>Develop plan if you get lost</t>
  </si>
  <si>
    <t>Make a food guide pyramid</t>
  </si>
  <si>
    <t>Watch a sport &amp; learn its rules</t>
  </si>
  <si>
    <t>Have family discussion at a meal</t>
  </si>
  <si>
    <t>Play "Tell it like it isn't"</t>
  </si>
  <si>
    <t>Visit television, radio, or newspapr</t>
  </si>
  <si>
    <t>Make a leaf rubbing</t>
  </si>
  <si>
    <t xml:space="preserve">Tiger Achievements   Tiger Achievements   Tiger Achievements   Tiger Achievements   Tiger Achievements   </t>
  </si>
  <si>
    <t>How Do You Celebrate?</t>
  </si>
  <si>
    <t>Cub Scout Sign</t>
  </si>
  <si>
    <t>Making Decorations</t>
  </si>
  <si>
    <t>Fun and Games</t>
  </si>
  <si>
    <t>Display a Picture</t>
  </si>
  <si>
    <t>Family Mobile</t>
  </si>
  <si>
    <t>Song Time</t>
  </si>
  <si>
    <t>Play Along</t>
  </si>
  <si>
    <t>Your Religious Leaders</t>
  </si>
  <si>
    <t>A New Friend</t>
  </si>
  <si>
    <t>Helping Hands</t>
  </si>
  <si>
    <t>Helping the Needy</t>
  </si>
  <si>
    <t>A Friendly Greeting</t>
  </si>
  <si>
    <t>Making Change</t>
  </si>
  <si>
    <t>Reading Fun</t>
  </si>
  <si>
    <t>Our Colorful World</t>
  </si>
  <si>
    <t>Collecting and Other Hobbies</t>
  </si>
  <si>
    <t>Make a Model</t>
  </si>
  <si>
    <t>Sew a Button</t>
  </si>
  <si>
    <t>Magic Fun</t>
  </si>
  <si>
    <t>Get the Word Out</t>
  </si>
  <si>
    <t>The Show Must Go On</t>
  </si>
  <si>
    <t>Picnic Fun</t>
  </si>
  <si>
    <t>What Kind of Milk?</t>
  </si>
  <si>
    <t>Help in the Kitchen</t>
  </si>
  <si>
    <t>Snack Time</t>
  </si>
  <si>
    <t>Phone Manners</t>
  </si>
  <si>
    <t>Emergency!</t>
  </si>
  <si>
    <t>Smoke Detectors</t>
  </si>
  <si>
    <t>Safety in the Sun</t>
  </si>
  <si>
    <t>Plant a Seed</t>
  </si>
  <si>
    <t>Learn About Animals</t>
  </si>
  <si>
    <t>Feed the Birds</t>
  </si>
  <si>
    <t>Cleanup Treasure Hunt</t>
  </si>
  <si>
    <t>Conservation</t>
  </si>
  <si>
    <t>Fun Outdoors</t>
  </si>
  <si>
    <t>See a Performance</t>
  </si>
  <si>
    <t>Take a Bicycle Ride</t>
  </si>
  <si>
    <t>Bicycle Repair</t>
  </si>
  <si>
    <t>Go to Work</t>
  </si>
  <si>
    <t>Fun in the Water</t>
  </si>
  <si>
    <t>Transportation</t>
  </si>
  <si>
    <t>Fun at the Zoo</t>
  </si>
  <si>
    <t>Pet Care</t>
  </si>
  <si>
    <t>Dairy Products</t>
  </si>
  <si>
    <t>Fresh Baking</t>
  </si>
  <si>
    <t>Healthy Teeth and Gums</t>
  </si>
  <si>
    <t>Reduce, Reuse, Recycle</t>
  </si>
  <si>
    <t>Go for a Ride</t>
  </si>
  <si>
    <t>Your Government</t>
  </si>
  <si>
    <t>Banking</t>
  </si>
  <si>
    <t xml:space="preserve">Tiger Electives   Tiger Electives   Tiger Electives   Tiger Electives   Tiger Electives   Tiger Electives   Tiger Electives   Tiger Electives   </t>
  </si>
  <si>
    <t>Enter # of times a boy completed</t>
  </si>
  <si>
    <t>completed each of the electives.</t>
  </si>
  <si>
    <t>Tiger Totem</t>
  </si>
  <si>
    <t xml:space="preserve">  White Bead #1</t>
  </si>
  <si>
    <t xml:space="preserve">  White Bead #2</t>
  </si>
  <si>
    <t xml:space="preserve">  White Bead #3</t>
  </si>
  <si>
    <t xml:space="preserve">  White Bead #4</t>
  </si>
  <si>
    <t xml:space="preserve">  White Bead #5</t>
  </si>
  <si>
    <t>Tiger Badge</t>
  </si>
  <si>
    <t>Bobcat Badge</t>
  </si>
  <si>
    <t xml:space="preserve">  Orange Bead #1</t>
  </si>
  <si>
    <t xml:space="preserve">  Orange Bead #2</t>
  </si>
  <si>
    <t xml:space="preserve">  Orange Bead #3</t>
  </si>
  <si>
    <t xml:space="preserve">  Orange Bead #5</t>
  </si>
  <si>
    <t xml:space="preserve">  Black Bead #2</t>
  </si>
  <si>
    <t xml:space="preserve">  Black Bead #3</t>
  </si>
  <si>
    <t xml:space="preserve">  Black Bead #1</t>
  </si>
  <si>
    <t xml:space="preserve">  Orange Bead #4</t>
  </si>
  <si>
    <t xml:space="preserve">  Black Bead #4</t>
  </si>
  <si>
    <t xml:space="preserve">  Black Bead #5</t>
  </si>
  <si>
    <t xml:space="preserve">  Yellow Disc #2</t>
  </si>
  <si>
    <t xml:space="preserve">  Yellow Disc #1</t>
  </si>
  <si>
    <t xml:space="preserve">  Yellow Disc #3</t>
  </si>
  <si>
    <t xml:space="preserve">  Yellow Disc #4</t>
  </si>
  <si>
    <t xml:space="preserve">  Yellow Disc #5</t>
  </si>
  <si>
    <t xml:space="preserve">  Yellow Disc #6</t>
  </si>
  <si>
    <t xml:space="preserve">  Yellow Disc #7</t>
  </si>
  <si>
    <t xml:space="preserve">  Yellow Disc #8</t>
  </si>
  <si>
    <t xml:space="preserve">  Yellow Disc #9</t>
  </si>
  <si>
    <t xml:space="preserve">  Yellow Disc #10</t>
  </si>
  <si>
    <t>Summary
Page</t>
  </si>
  <si>
    <t>Bobcat</t>
  </si>
  <si>
    <t>Tiger Rank</t>
  </si>
  <si>
    <t>Family Activities</t>
  </si>
  <si>
    <t>Den Activities</t>
  </si>
  <si>
    <t>Go See It(s)</t>
  </si>
  <si>
    <t>Tiger Motto</t>
  </si>
  <si>
    <t>5. Let's Go Outdoors</t>
  </si>
  <si>
    <t>White Beads (Family) Earned</t>
  </si>
  <si>
    <t>Orange Beads (Den) Earned</t>
  </si>
  <si>
    <t>Black Beads (Go See It) Earned</t>
  </si>
  <si>
    <t>Yellow Discs (Electives) Earned</t>
  </si>
  <si>
    <t>Bobcat Rank</t>
  </si>
  <si>
    <r>
      <t xml:space="preserve">To enter credit on the Achievement page, enter an </t>
    </r>
    <r>
      <rPr>
        <b/>
        <sz val="10"/>
        <rFont val="Arial"/>
        <family val="2"/>
      </rPr>
      <t>A</t>
    </r>
    <r>
      <rPr>
        <sz val="10"/>
        <rFont val="Arial"/>
        <family val="2"/>
      </rPr>
      <t xml:space="preserve"> as a boy completes each requirement</t>
    </r>
    <r>
      <rPr>
        <sz val="10"/>
        <rFont val="Arial"/>
        <family val="0"/>
      </rPr>
      <t>.</t>
    </r>
  </si>
  <si>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tiger</t>
    </r>
  </si>
  <si>
    <t>TigerTrax 1.0</t>
  </si>
  <si>
    <t>TigerTrax 1.1</t>
  </si>
  <si>
    <t>- Fixed error on the instructions page on how to enter elective credit.</t>
  </si>
  <si>
    <t>TigerTrax 1.2</t>
  </si>
  <si>
    <t>- Fixed error on the instructions page on mirror site address.</t>
  </si>
  <si>
    <t>- Fixed formula error on Summary page for calculating Tiger Badge credit.</t>
  </si>
  <si>
    <t>- Added page to record additional awards, such as World Conservation, Leave No Trace, etc.</t>
  </si>
  <si>
    <t>TigerTrax 1.3</t>
  </si>
  <si>
    <t>The Additional page:</t>
  </si>
  <si>
    <r>
      <t xml:space="preserve">The </t>
    </r>
    <r>
      <rPr>
        <b/>
        <sz val="10"/>
        <rFont val="Arial"/>
        <family val="2"/>
      </rPr>
      <t>Additional</t>
    </r>
    <r>
      <rPr>
        <sz val="10"/>
        <rFont val="Arial"/>
        <family val="0"/>
      </rPr>
      <t xml:space="preserve"> page is for keeping track the nationally available additional awards that a boy may earn.  This will not include regional or state awards…only those available to all.  As always, please do not try to enter anything into a gray box.  Those boxes are calculated elsewhere and forwarded to that cell.</t>
    </r>
  </si>
  <si>
    <t>Additional Awards    Additional Awards    Additional Awards    Additional Awards    Additional Awards    Additional Awards    Additional Awards    Additional Awards    Additional Awards    Additional Awards    Additional Awards    Additional Awards    Add</t>
  </si>
  <si>
    <t xml:space="preserve">reference:  </t>
  </si>
  <si>
    <t>Conservation Good Turn Award</t>
  </si>
  <si>
    <t>http://www.geocities.com/~pack215/cgt.html</t>
  </si>
  <si>
    <t>The scout participates in a pack-level conservation project preapproved by a recognized conservation organization</t>
  </si>
  <si>
    <t>Leave No Trace Awareness Award</t>
  </si>
  <si>
    <t>http://www.usscouts.org/advance/cubscout/leavenotrace.html</t>
  </si>
  <si>
    <t>Importance of LNT</t>
  </si>
  <si>
    <t>LNT related service project</t>
  </si>
  <si>
    <t>Sign Cub LNT Pledge</t>
  </si>
  <si>
    <t>Make LNT poster and display</t>
  </si>
  <si>
    <t>http://www.scouting.org/cubscouts/resources/13-228/index.html</t>
  </si>
  <si>
    <t>a</t>
  </si>
  <si>
    <t>Attend day or resident camp</t>
  </si>
  <si>
    <t>b</t>
  </si>
  <si>
    <t>Nature hike</t>
  </si>
  <si>
    <t>Outdoor activity</t>
  </si>
  <si>
    <t>Explain the buddy system</t>
  </si>
  <si>
    <t>Pack overnighter</t>
  </si>
  <si>
    <t>Outdoor service project</t>
  </si>
  <si>
    <t>Nature/conservation project</t>
  </si>
  <si>
    <t xml:space="preserve">Summertime Pack Award. </t>
  </si>
  <si>
    <t>Nature observation activity</t>
  </si>
  <si>
    <t>Outdoor aquatic activity</t>
  </si>
  <si>
    <t>Outdoor campfire program</t>
  </si>
  <si>
    <t>Outdoor sporting event</t>
  </si>
  <si>
    <t>Outdoor Scout’s Own Service</t>
  </si>
  <si>
    <t>Explore a park</t>
  </si>
  <si>
    <t>Donor Awareness</t>
  </si>
  <si>
    <t>http://www.usscouts.org/advance/boyscout/donor.html</t>
  </si>
  <si>
    <t>Scout gets adult to agree to be doner, sign donor card, and carry it</t>
  </si>
  <si>
    <t>Emergency Prepardness Award</t>
  </si>
  <si>
    <t>(do 1 &amp; 2, plus any one from 3a thru 3c)</t>
  </si>
  <si>
    <t>http://www.usscouts.org/usscouts/advance/EmergPrep.html</t>
  </si>
  <si>
    <t>3a</t>
  </si>
  <si>
    <t>3b</t>
  </si>
  <si>
    <t>3c</t>
  </si>
  <si>
    <t>Complete Achievement 5</t>
  </si>
  <si>
    <t>Complete Achievement 3</t>
  </si>
  <si>
    <t>Complete Elective 27</t>
  </si>
  <si>
    <r>
      <t xml:space="preserve">Take RedCross </t>
    </r>
    <r>
      <rPr>
        <i/>
        <sz val="9"/>
        <rFont val="Arial"/>
        <family val="2"/>
      </rPr>
      <t>FACT</t>
    </r>
    <r>
      <rPr>
        <sz val="9"/>
        <rFont val="Arial"/>
        <family val="2"/>
      </rPr>
      <t xml:space="preserve"> Course</t>
    </r>
  </si>
  <si>
    <t>Join KidSafe a program</t>
  </si>
  <si>
    <t>Show &amp; tell what you've learned</t>
  </si>
  <si>
    <t xml:space="preserve">     The Trax Website:  </t>
  </si>
  <si>
    <t>http://trax.boy-scouts.net</t>
  </si>
  <si>
    <t>TigerTrax 1.4</t>
  </si>
  <si>
    <t>- Fixed a computational error for Elective 27 in the Emergency Prepardness Award, on the Additional Awards page.</t>
  </si>
  <si>
    <t>Bobcat   Bobcat   Bobcat   Bobcat    Bobcat</t>
  </si>
  <si>
    <t>- Added Date Stamp to Achievements thru Summary pages</t>
  </si>
  <si>
    <t>TigerTrax 1.5</t>
  </si>
  <si>
    <t>- Fixed a computational error for Leave No Trace, on the Additional Awards page.</t>
  </si>
  <si>
    <t>Cub Scout Salute</t>
  </si>
  <si>
    <t>TigerTrax 1.6</t>
  </si>
  <si>
    <t>- Fixed Tiger Totem error throughout sheet (changed handshake to salute)</t>
  </si>
  <si>
    <r>
      <t xml:space="preserve">Outdoor Activities Award </t>
    </r>
    <r>
      <rPr>
        <sz val="10"/>
        <rFont val="Arial"/>
        <family val="2"/>
      </rPr>
      <t>- (do a &amp; b, plus any three from 1 thru 13)</t>
    </r>
  </si>
  <si>
    <t>TigerTrax 1.7</t>
  </si>
  <si>
    <t>- Fixed requirement error for Outdoor Award on Additional Awards page</t>
  </si>
  <si>
    <t>TigerTrax 1.8</t>
  </si>
  <si>
    <t>- Fixed non-working link in cell D5 on Additional page.</t>
  </si>
  <si>
    <t>- Fixed incorrect cell reference for Bobcat achievements on Individual Scout pages.</t>
  </si>
  <si>
    <t>Complete 1 part of Achievement 5</t>
  </si>
  <si>
    <t>TigerTrax 1.9</t>
  </si>
  <si>
    <t>- Fixed incorrect label for Outdoor Activities Award on Additional page.</t>
  </si>
  <si>
    <t>Primary Adult</t>
  </si>
  <si>
    <t>Second Adult</t>
  </si>
  <si>
    <t xml:space="preserve">Relationship: </t>
  </si>
  <si>
    <t xml:space="preserve">Name: </t>
  </si>
  <si>
    <t xml:space="preserve">Address: </t>
  </si>
  <si>
    <t xml:space="preserve">City, State  ZIP: </t>
  </si>
  <si>
    <t xml:space="preserve">Home Phone: </t>
  </si>
  <si>
    <t xml:space="preserve">Work Phone: </t>
  </si>
  <si>
    <t xml:space="preserve">Cell Phone: </t>
  </si>
  <si>
    <t xml:space="preserve">Home e-mail: </t>
  </si>
  <si>
    <t xml:space="preserve">Work e-mail: </t>
  </si>
  <si>
    <t>The Parent Contact Info page is simply there to give you a place to collect parent info for your scouts.  Use it or not.  It will have no effect on the rest of the sheet.  This is just there as a tool for you.</t>
  </si>
  <si>
    <t>Attendance    Attendance    Attendance    Attendance    Attendance    Attendance    Attendance    Attendance    Attendance    Attendance    Attendance    Attendance    Attendance    Attendance    Attendance    Attendance    Attendance</t>
  </si>
  <si>
    <t>Attendance</t>
  </si>
  <si>
    <r>
      <t xml:space="preserve">   Enter </t>
    </r>
    <r>
      <rPr>
        <b/>
        <sz val="10"/>
        <rFont val="Arial"/>
        <family val="2"/>
      </rPr>
      <t>A</t>
    </r>
    <r>
      <rPr>
        <sz val="10"/>
        <rFont val="Arial"/>
        <family val="0"/>
      </rPr>
      <t xml:space="preserve"> to indicated Attendance at the Event.</t>
    </r>
  </si>
  <si>
    <t>Date</t>
  </si>
  <si>
    <t>Event Attended (Den Meeting, Field Trip, Day Camp, etc)</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</si>
  <si>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</si>
  <si>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The Parent Contact Info page:</t>
  </si>
  <si>
    <t>The Attendance page:</t>
  </si>
  <si>
    <t>The Attendance page is used to help you keep track of who was present at various events, such as Den Meetings, Den Outings, Pack Meetings, Campouts, etc.</t>
  </si>
  <si>
    <t>- Added Parent Contact Info Sheet &amp; Attendance Sheet</t>
  </si>
  <si>
    <r>
      <t xml:space="preserve">To enter credit on the Electives page, enter a </t>
    </r>
    <r>
      <rPr>
        <b/>
        <sz val="10"/>
        <rFont val="Arial"/>
        <family val="2"/>
      </rPr>
      <t>1</t>
    </r>
    <r>
      <rPr>
        <sz val="10"/>
        <rFont val="Arial"/>
        <family val="0"/>
      </rPr>
      <t xml:space="preserve"> (one) when a boy completes that elective.  If he does that particular elective a second time, change the </t>
    </r>
    <r>
      <rPr>
        <b/>
        <sz val="10"/>
        <rFont val="Arial"/>
        <family val="2"/>
      </rPr>
      <t>1</t>
    </r>
    <r>
      <rPr>
        <sz val="10"/>
        <rFont val="Arial"/>
        <family val="0"/>
      </rPr>
      <t xml:space="preserve"> to a </t>
    </r>
    <r>
      <rPr>
        <b/>
        <sz val="10"/>
        <rFont val="Arial"/>
        <family val="2"/>
      </rPr>
      <t>2</t>
    </r>
    <r>
      <rPr>
        <sz val="10"/>
        <rFont val="Arial"/>
        <family val="0"/>
      </rPr>
      <t>.  Every 10 elective points completed earns the boy a yellow elective washer.</t>
    </r>
  </si>
  <si>
    <t>- Modified Elective Disc formulas on Summary page to supress Elective Disc awards until Tiger Badge is earned.</t>
  </si>
  <si>
    <t>- Corrected protection problem of Date field on Attendance page</t>
  </si>
  <si>
    <t>- Fixed some minor spelling errors.</t>
  </si>
  <si>
    <t>TigerTrax 1.10</t>
  </si>
  <si>
    <r>
      <t xml:space="preserve">You will </t>
    </r>
    <r>
      <rPr>
        <b/>
        <sz val="10"/>
        <rFont val="Arial"/>
        <family val="2"/>
      </rPr>
      <t>never</t>
    </r>
    <r>
      <rPr>
        <sz val="10"/>
        <rFont val="Arial"/>
        <family val="0"/>
      </rPr>
      <t xml:space="preserve"> enter any information on the individual scout pages.  Those pages are for you to occasionally print out and hand to the parents.  You can use them to let a parent know what their son has and has not completed.  You can also use that page to make homework assignments for boys that are behind the other boys in the den.</t>
    </r>
  </si>
  <si>
    <t>- Rearranged Bobcat &amp; Tiger Awards to reflect June 1, 2006 change requiring Bobcat to be earned prior to starting Tiger.</t>
  </si>
  <si>
    <t>TigerTrax 1.11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</si>
</sst>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 &quot;"/>
    <numFmt numFmtId="166" formatCode="0.0000"/>
    <numFmt numFmtId="167" formatCode="mm/yy"/>
    <numFmt numFmtId="168" formatCode="m/d/yy"/>
    <numFmt numFmtId="169" formatCode="[$-409]dddd\,\ mmmm\ dd\,\ yyyy"/>
    <numFmt numFmtId="170" formatCode="[$-409]mmm\-yy;@"/>
    <numFmt numFmtId="171" formatCode="m/d/yy;@"/>
    <numFmt numFmtId="172" formatCode="mm/dd/yy;@"/>
    <numFmt numFmtId="173" formatCode="&quot;Yes&quot;;&quot;Yes&quot;;&quot;No&quot;"/>
    <numFmt numFmtId="174" formatCode="&quot;True&quot;;&quot;True&quot;;&quot;False&quot;"/>
    <numFmt numFmtId="175" formatCode="&quot;On&quot;;&quot;On&quot;;&quot;Off&quot;"/>
    <numFmt numFmtId="176" formatCode="[$€-2]\ #,##0.00_);[Red]\([$€-2]\ #,##0.00\)"/>
  </numFmts>
  <fonts count="16">
    <font>
      <sz val="10"/>
      <name val="Arial"/>
      <family val="0"/>
    </font>
    <font>
      <sz val="8"/>
      <name val="Arial"/>
      <family val="0"/>
    </font>
    <font>
      <b/>
      <sz val="10"/>
      <name val="Arial"/>
      <family val="2"/>
    </font>
    <font>
      <b/>
      <sz val="12"/>
      <name val="Arial"/>
      <family val="2"/>
    </font>
    <font>
      <sz val="10"/>
      <name val="Geneva"/>
      <family val="0"/>
    </font>
    <font>
      <b/>
      <sz val="11"/>
      <name val="Arial"/>
      <family val="2"/>
    </font>
    <font>
      <b/>
      <sz val="8"/>
      <name val="Arial"/>
      <family val="2"/>
    </font>
    <font>
      <b/>
      <u val="single"/>
      <sz val="10"/>
      <name val="Arial"/>
      <family val="2"/>
    </font>
    <font>
      <sz val="9"/>
      <name val="Arial"/>
      <family val="0"/>
    </font>
    <font>
      <b/>
      <sz val="16"/>
      <name val="Arial"/>
      <family val="2"/>
    </font>
    <font>
      <b/>
      <sz val="14"/>
      <name val="Arial"/>
      <family val="2"/>
    </font>
    <font>
      <u val="single"/>
      <sz val="10"/>
      <name val="Arial"/>
      <family val="2"/>
    </font>
    <font>
      <u val="single"/>
      <sz val="10"/>
      <color indexed="12"/>
      <name val="Arial"/>
      <family val="0"/>
    </font>
    <font>
      <i/>
      <sz val="10"/>
      <name val="Arial"/>
      <family val="2"/>
    </font>
    <font>
      <u val="single"/>
      <sz val="10"/>
      <color indexed="36"/>
      <name val="Arial"/>
      <family val="0"/>
    </font>
    <font>
      <i/>
      <sz val="9"/>
      <name val="Arial"/>
      <family val="2"/>
    </font>
  </fonts>
  <fills count="4">
    <fill>
      <patternFill/>
    </fill>
    <fill>
      <patternFill patternType="gray125"/>
    </fill>
    <fill>
      <patternFill patternType="solid">
        <fgColor indexed="22"/>
        <bgColor indexed="64"/>
      </patternFill>
    </fill>
    <fill>
      <patternFill patternType="solid">
        <fgColor indexed="47"/>
        <bgColor indexed="64"/>
      </patternFill>
    </fill>
  </fills>
  <borders count="3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double"/>
      <top style="thin"/>
      <bottom style="thin"/>
    </border>
    <border>
      <left style="double"/>
      <right style="thin"/>
      <top style="thin"/>
      <bottom style="thin"/>
    </border>
    <border>
      <left style="medium"/>
      <right style="double"/>
      <top style="thin"/>
      <bottom style="thin"/>
    </border>
    <border>
      <left style="thin"/>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double"/>
      <top style="thin"/>
      <bottom>
        <color indexed="63"/>
      </bottom>
    </border>
    <border>
      <left style="thin"/>
      <right style="medium"/>
      <top style="thin"/>
      <bottom>
        <color indexed="63"/>
      </bottom>
    </border>
    <border>
      <left style="medium"/>
      <right style="double"/>
      <top style="medium"/>
      <bottom style="thin"/>
    </border>
    <border>
      <left style="thin"/>
      <right>
        <color indexed="63"/>
      </right>
      <top style="thin"/>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double"/>
      <right style="double"/>
      <top style="medium"/>
      <bottom style="thin"/>
    </border>
    <border>
      <left style="double"/>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22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 xfId="0" applyBorder="1" applyAlignment="1">
      <alignment horizontal="left"/>
    </xf>
    <xf numFmtId="0" fontId="0" fillId="0" borderId="1" xfId="0" applyBorder="1" applyAlignment="1" applyProtection="1">
      <alignment horizontal="center" vertical="center"/>
      <protection locked="0"/>
    </xf>
    <xf numFmtId="0" fontId="3" fillId="0" borderId="2" xfId="0" applyFont="1" applyBorder="1" applyAlignment="1" applyProtection="1">
      <alignment/>
      <protection/>
    </xf>
    <xf numFmtId="0" fontId="5" fillId="0" borderId="3" xfId="0" applyFont="1" applyBorder="1" applyAlignment="1" applyProtection="1">
      <alignment horizontal="right"/>
      <protection/>
    </xf>
    <xf numFmtId="0" fontId="5" fillId="0" borderId="4" xfId="0" applyFont="1" applyBorder="1" applyAlignment="1" applyProtection="1">
      <alignment horizontal="left"/>
      <protection/>
    </xf>
    <xf numFmtId="0" fontId="0" fillId="0" borderId="5" xfId="0" applyBorder="1" applyAlignment="1" applyProtection="1">
      <alignment/>
      <protection/>
    </xf>
    <xf numFmtId="0" fontId="2" fillId="0" borderId="0" xfId="0" applyFont="1" applyBorder="1" applyAlignment="1" applyProtection="1">
      <alignment horizontal="right"/>
      <protection/>
    </xf>
    <xf numFmtId="0" fontId="2" fillId="0" borderId="6" xfId="0" applyFont="1" applyBorder="1" applyAlignment="1" applyProtection="1">
      <alignment horizontal="left" wrapText="1"/>
      <protection/>
    </xf>
    <xf numFmtId="0" fontId="0" fillId="0" borderId="0" xfId="0"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 textRotation="90"/>
      <protection/>
    </xf>
    <xf numFmtId="0" fontId="0" fillId="0" borderId="7" xfId="0" applyBorder="1" applyAlignment="1" applyProtection="1">
      <alignment horizontal="center" vertical="center"/>
      <protection/>
    </xf>
    <xf numFmtId="0" fontId="0" fillId="0" borderId="0" xfId="0" applyAlignment="1" applyProtection="1">
      <alignment/>
      <protection/>
    </xf>
    <xf numFmtId="0" fontId="0" fillId="0" borderId="0" xfId="0" applyAlignment="1">
      <alignment horizontal="center"/>
    </xf>
    <xf numFmtId="0" fontId="2" fillId="0" borderId="0" xfId="0" applyFont="1" applyBorder="1" applyAlignment="1">
      <alignment horizontal="left"/>
    </xf>
    <xf numFmtId="0" fontId="0" fillId="0" borderId="0" xfId="0" applyFont="1" applyAlignment="1">
      <alignment/>
    </xf>
    <xf numFmtId="0" fontId="0" fillId="0" borderId="0" xfId="0"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2" fillId="0" borderId="9" xfId="0" applyFont="1" applyBorder="1" applyAlignment="1">
      <alignment horizontal="left"/>
    </xf>
    <xf numFmtId="0" fontId="0" fillId="0" borderId="1" xfId="0" applyFont="1" applyBorder="1" applyAlignment="1">
      <alignment/>
    </xf>
    <xf numFmtId="0" fontId="9" fillId="2" borderId="0" xfId="0" applyFont="1" applyFill="1" applyAlignment="1">
      <alignment/>
    </xf>
    <xf numFmtId="0" fontId="4" fillId="0" borderId="10" xfId="0" applyFont="1" applyBorder="1" applyAlignment="1">
      <alignment horizontal="right"/>
    </xf>
    <xf numFmtId="0" fontId="4" fillId="0" borderId="11" xfId="0" applyFont="1" applyBorder="1" applyAlignment="1">
      <alignment horizontal="right"/>
    </xf>
    <xf numFmtId="0" fontId="0" fillId="0" borderId="10" xfId="0" applyFont="1" applyBorder="1" applyAlignment="1">
      <alignment horizontal="left"/>
    </xf>
    <xf numFmtId="0" fontId="0" fillId="0" borderId="11" xfId="0" applyFont="1" applyBorder="1" applyAlignment="1">
      <alignment horizontal="left"/>
    </xf>
    <xf numFmtId="0" fontId="0" fillId="0" borderId="8" xfId="0" applyFont="1" applyBorder="1" applyAlignment="1">
      <alignment horizontal="left"/>
    </xf>
    <xf numFmtId="0" fontId="2" fillId="0" borderId="0" xfId="0" applyFont="1" applyFill="1" applyBorder="1" applyAlignment="1">
      <alignment horizontal="left"/>
    </xf>
    <xf numFmtId="0" fontId="0" fillId="0" borderId="0" xfId="0" applyAlignment="1">
      <alignment wrapText="1"/>
    </xf>
    <xf numFmtId="0" fontId="4" fillId="0" borderId="1" xfId="0" applyFont="1" applyBorder="1" applyAlignment="1">
      <alignment horizontal="center"/>
    </xf>
    <xf numFmtId="0" fontId="4" fillId="0" borderId="10" xfId="0" applyFont="1" applyBorder="1" applyAlignment="1">
      <alignment horizontal="center"/>
    </xf>
    <xf numFmtId="0" fontId="0" fillId="0" borderId="1" xfId="0" applyFont="1" applyBorder="1" applyAlignment="1">
      <alignment horizontal="center"/>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protection locked="0"/>
    </xf>
    <xf numFmtId="0" fontId="0" fillId="0" borderId="0" xfId="0" applyAlignment="1">
      <alignment horizontal="center" vertical="center"/>
    </xf>
    <xf numFmtId="170" fontId="0" fillId="0" borderId="0" xfId="0" applyNumberFormat="1" applyAlignment="1">
      <alignment horizontal="center"/>
    </xf>
    <xf numFmtId="0" fontId="0" fillId="0" borderId="12" xfId="0" applyBorder="1" applyAlignment="1">
      <alignment horizontal="center" textRotation="90"/>
    </xf>
    <xf numFmtId="0" fontId="0" fillId="0" borderId="13" xfId="0" applyBorder="1" applyAlignment="1">
      <alignment horizontal="center" textRotation="90"/>
    </xf>
    <xf numFmtId="0" fontId="0" fillId="0" borderId="13" xfId="0" applyBorder="1" applyAlignment="1">
      <alignment horizontal="center" vertical="center"/>
    </xf>
    <xf numFmtId="170" fontId="0" fillId="0" borderId="0" xfId="0" applyNumberFormat="1" applyBorder="1" applyAlignment="1">
      <alignment horizontal="center"/>
    </xf>
    <xf numFmtId="0" fontId="0" fillId="0" borderId="0" xfId="0" applyBorder="1" applyAlignment="1">
      <alignment horizontal="center" vertical="center"/>
    </xf>
    <xf numFmtId="0" fontId="0" fillId="0" borderId="14" xfId="0" applyBorder="1" applyAlignment="1">
      <alignment/>
    </xf>
    <xf numFmtId="0" fontId="0" fillId="0" borderId="15" xfId="0" applyBorder="1" applyAlignment="1">
      <alignment horizontal="center" textRotation="90"/>
    </xf>
    <xf numFmtId="170" fontId="0" fillId="0" borderId="12" xfId="0" applyNumberFormat="1" applyBorder="1" applyAlignment="1" applyProtection="1">
      <alignment horizontal="center"/>
      <protection locked="0"/>
    </xf>
    <xf numFmtId="170" fontId="0" fillId="0" borderId="15" xfId="0" applyNumberFormat="1" applyBorder="1" applyAlignment="1" applyProtection="1">
      <alignment horizontal="center"/>
      <protection locked="0"/>
    </xf>
    <xf numFmtId="171" fontId="0" fillId="0" borderId="0" xfId="0" applyNumberFormat="1" applyAlignment="1">
      <alignment horizontal="center"/>
    </xf>
    <xf numFmtId="0" fontId="0" fillId="0" borderId="0" xfId="0" applyAlignment="1" quotePrefix="1">
      <alignment/>
    </xf>
    <xf numFmtId="0" fontId="2" fillId="0" borderId="0" xfId="0" applyFont="1" applyBorder="1" applyAlignment="1" applyProtection="1">
      <alignment horizontal="left"/>
      <protection/>
    </xf>
    <xf numFmtId="0" fontId="2" fillId="0" borderId="0" xfId="0" applyFont="1" applyAlignment="1" applyProtection="1">
      <alignment/>
      <protection/>
    </xf>
    <xf numFmtId="0" fontId="0" fillId="0" borderId="0" xfId="0" applyFont="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0" borderId="6" xfId="0"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protection/>
    </xf>
    <xf numFmtId="0" fontId="0" fillId="0" borderId="18" xfId="0" applyBorder="1" applyAlignment="1" applyProtection="1">
      <alignment/>
      <protection/>
    </xf>
    <xf numFmtId="170" fontId="0" fillId="0" borderId="19" xfId="0" applyNumberFormat="1" applyBorder="1" applyAlignment="1" applyProtection="1">
      <alignment horizontal="center"/>
      <protection locked="0"/>
    </xf>
    <xf numFmtId="170" fontId="0" fillId="0" borderId="20" xfId="0" applyNumberFormat="1" applyBorder="1" applyAlignment="1" applyProtection="1">
      <alignment horizontal="center"/>
      <protection locked="0"/>
    </xf>
    <xf numFmtId="0" fontId="2" fillId="0" borderId="21" xfId="0" applyFont="1" applyBorder="1" applyAlignment="1">
      <alignment horizontal="center" vertical="center" wrapText="1"/>
    </xf>
    <xf numFmtId="0" fontId="2" fillId="0" borderId="0" xfId="0" applyFont="1" applyBorder="1" applyAlignment="1">
      <alignment/>
    </xf>
    <xf numFmtId="0" fontId="0" fillId="0" borderId="22" xfId="0" applyBorder="1" applyAlignment="1">
      <alignment/>
    </xf>
    <xf numFmtId="0" fontId="0" fillId="0" borderId="11" xfId="0" applyBorder="1" applyAlignment="1">
      <alignment horizontal="right"/>
    </xf>
    <xf numFmtId="0" fontId="0" fillId="0" borderId="1" xfId="0" applyBorder="1" applyAlignment="1" quotePrefix="1">
      <alignment horizontal="right"/>
    </xf>
    <xf numFmtId="0" fontId="0" fillId="0" borderId="1"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2" fillId="0" borderId="14"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0" fontId="4" fillId="0" borderId="8" xfId="0" applyFont="1" applyBorder="1" applyAlignment="1">
      <alignment horizontal="right"/>
    </xf>
    <xf numFmtId="0" fontId="0" fillId="0" borderId="0" xfId="0" applyFont="1" applyFill="1" applyBorder="1" applyAlignment="1">
      <alignment horizontal="center"/>
    </xf>
    <xf numFmtId="0" fontId="0" fillId="0" borderId="6" xfId="0" applyBorder="1" applyAlignment="1" applyProtection="1">
      <alignment/>
      <protection/>
    </xf>
    <xf numFmtId="0" fontId="2" fillId="0" borderId="0" xfId="0" applyFont="1" applyBorder="1" applyAlignment="1" applyProtection="1">
      <alignment horizontal="center"/>
      <protection/>
    </xf>
    <xf numFmtId="0" fontId="2" fillId="0" borderId="7" xfId="0" applyFont="1" applyBorder="1" applyAlignment="1" applyProtection="1">
      <alignment horizontal="center"/>
      <protection/>
    </xf>
    <xf numFmtId="0" fontId="2" fillId="0" borderId="3" xfId="0" applyFont="1" applyBorder="1" applyAlignment="1" applyProtection="1">
      <alignment/>
      <protection/>
    </xf>
    <xf numFmtId="0" fontId="0" fillId="0" borderId="9" xfId="0" applyFont="1" applyBorder="1" applyAlignment="1" applyProtection="1">
      <alignment/>
      <protection/>
    </xf>
    <xf numFmtId="0" fontId="2" fillId="0" borderId="0" xfId="0" applyFont="1" applyBorder="1" applyAlignment="1" applyProtection="1">
      <alignment/>
      <protection/>
    </xf>
    <xf numFmtId="0" fontId="0" fillId="0" borderId="6" xfId="0" applyBorder="1" applyAlignment="1" applyProtection="1">
      <alignment horizontal="center"/>
      <protection/>
    </xf>
    <xf numFmtId="0" fontId="0" fillId="0" borderId="16" xfId="0" applyFont="1" applyBorder="1" applyAlignment="1" applyProtection="1">
      <alignment/>
      <protection/>
    </xf>
    <xf numFmtId="0" fontId="0" fillId="0" borderId="6" xfId="0" applyBorder="1" applyAlignment="1" applyProtection="1">
      <alignment horizontal="right"/>
      <protection/>
    </xf>
    <xf numFmtId="0" fontId="0" fillId="0" borderId="0" xfId="0" applyBorder="1" applyAlignment="1" applyProtection="1">
      <alignment horizontal="right"/>
      <protection/>
    </xf>
    <xf numFmtId="0" fontId="0" fillId="0" borderId="23" xfId="0" applyFont="1" applyBorder="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Border="1" applyAlignment="1" applyProtection="1">
      <alignment/>
      <protection/>
    </xf>
    <xf numFmtId="0" fontId="0" fillId="0" borderId="6" xfId="0" applyBorder="1" applyAlignment="1" applyProtection="1" quotePrefix="1">
      <alignment horizontal="right"/>
      <protection/>
    </xf>
    <xf numFmtId="0" fontId="0" fillId="0" borderId="0" xfId="0" applyAlignment="1" applyProtection="1">
      <alignment/>
      <protection/>
    </xf>
    <xf numFmtId="0" fontId="0" fillId="0" borderId="0" xfId="0"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3" fillId="0" borderId="3" xfId="0" applyFont="1" applyBorder="1" applyAlignment="1">
      <alignment/>
    </xf>
    <xf numFmtId="0" fontId="5" fillId="0" borderId="3" xfId="0" applyFont="1" applyBorder="1" applyAlignment="1">
      <alignment horizontal="right"/>
    </xf>
    <xf numFmtId="0" fontId="5" fillId="0" borderId="4" xfId="0" applyFont="1" applyBorder="1" applyAlignment="1">
      <alignment horizontal="left"/>
    </xf>
    <xf numFmtId="0" fontId="2" fillId="0" borderId="0" xfId="0" applyFont="1" applyBorder="1" applyAlignment="1">
      <alignment horizontal="right"/>
    </xf>
    <xf numFmtId="0" fontId="2" fillId="0" borderId="6" xfId="0" applyFont="1" applyBorder="1" applyAlignment="1">
      <alignment horizontal="left" wrapText="1"/>
    </xf>
    <xf numFmtId="0" fontId="0" fillId="0" borderId="6" xfId="0" applyBorder="1" applyAlignment="1">
      <alignment horizontal="right"/>
    </xf>
    <xf numFmtId="0" fontId="0" fillId="3" borderId="1" xfId="0" applyFill="1" applyBorder="1" applyAlignment="1" applyProtection="1">
      <alignment horizontal="center"/>
      <protection/>
    </xf>
    <xf numFmtId="0" fontId="0" fillId="0" borderId="22" xfId="0" applyBorder="1" applyAlignment="1">
      <alignment horizontal="left"/>
    </xf>
    <xf numFmtId="0" fontId="2" fillId="0" borderId="0" xfId="0" applyFont="1" applyBorder="1" applyAlignment="1">
      <alignment horizontal="center"/>
    </xf>
    <xf numFmtId="0" fontId="2" fillId="0" borderId="7" xfId="0" applyFont="1" applyBorder="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Alignment="1">
      <alignment horizontal="right"/>
    </xf>
    <xf numFmtId="0" fontId="0" fillId="0" borderId="16" xfId="0" applyFont="1" applyBorder="1" applyAlignment="1">
      <alignment/>
    </xf>
    <xf numFmtId="0" fontId="0" fillId="0" borderId="6" xfId="0" applyBorder="1" applyAlignment="1">
      <alignment horizontal="right" vertical="top"/>
    </xf>
    <xf numFmtId="0" fontId="0" fillId="0" borderId="22" xfId="0" applyBorder="1" applyAlignment="1" applyProtection="1">
      <alignment horizontal="center"/>
      <protection locked="0"/>
    </xf>
    <xf numFmtId="0" fontId="0" fillId="0" borderId="0" xfId="0" applyBorder="1" applyAlignment="1">
      <alignment horizontal="right"/>
    </xf>
    <xf numFmtId="0" fontId="2" fillId="0" borderId="24" xfId="0" applyFont="1" applyBorder="1" applyAlignment="1">
      <alignment horizontal="center"/>
    </xf>
    <xf numFmtId="0" fontId="0" fillId="0" borderId="25" xfId="0" applyFont="1" applyBorder="1" applyAlignment="1">
      <alignment/>
    </xf>
    <xf numFmtId="0" fontId="0" fillId="0" borderId="0" xfId="0" applyFont="1" applyAlignment="1">
      <alignment horizontal="right"/>
    </xf>
    <xf numFmtId="0" fontId="0" fillId="0" borderId="26" xfId="0" applyBorder="1" applyAlignment="1">
      <alignment/>
    </xf>
    <xf numFmtId="0" fontId="2" fillId="0" borderId="25" xfId="0" applyFont="1" applyBorder="1" applyAlignment="1">
      <alignment horizontal="center"/>
    </xf>
    <xf numFmtId="0" fontId="0" fillId="0" borderId="16" xfId="0" applyBorder="1" applyAlignment="1">
      <alignment/>
    </xf>
    <xf numFmtId="0" fontId="0" fillId="0" borderId="22" xfId="0" applyBorder="1" applyAlignment="1">
      <alignment/>
    </xf>
    <xf numFmtId="0" fontId="0" fillId="0" borderId="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5" xfId="0" applyBorder="1" applyAlignment="1">
      <alignment/>
    </xf>
    <xf numFmtId="0" fontId="12" fillId="0" borderId="16" xfId="20" applyBorder="1" applyAlignment="1">
      <alignment/>
    </xf>
    <xf numFmtId="0" fontId="2" fillId="0" borderId="0" xfId="0" applyFont="1" applyBorder="1" applyAlignment="1">
      <alignment vertical="top"/>
    </xf>
    <xf numFmtId="172" fontId="0" fillId="0" borderId="0" xfId="0" applyNumberFormat="1" applyAlignment="1">
      <alignment horizontal="center"/>
    </xf>
    <xf numFmtId="172" fontId="0" fillId="0" borderId="0" xfId="0" applyNumberFormat="1" applyAlignment="1">
      <alignment horizontal="center" vertical="top"/>
    </xf>
    <xf numFmtId="0" fontId="3" fillId="0" borderId="0" xfId="0" applyFont="1" applyAlignment="1">
      <alignment/>
    </xf>
    <xf numFmtId="0" fontId="0" fillId="0" borderId="6" xfId="0" applyBorder="1" applyAlignment="1" applyProtection="1">
      <alignment/>
      <protection locked="0"/>
    </xf>
    <xf numFmtId="0" fontId="0" fillId="0" borderId="0" xfId="0" applyBorder="1" applyAlignment="1" applyProtection="1">
      <alignment/>
      <protection locked="0"/>
    </xf>
    <xf numFmtId="0" fontId="2" fillId="0" borderId="16" xfId="0" applyFont="1" applyBorder="1" applyAlignment="1">
      <alignment horizontal="right"/>
    </xf>
    <xf numFmtId="0" fontId="0" fillId="0" borderId="17" xfId="0" applyBorder="1" applyAlignment="1" applyProtection="1">
      <alignment/>
      <protection locked="0"/>
    </xf>
    <xf numFmtId="0" fontId="0" fillId="0" borderId="16" xfId="0" applyBorder="1" applyAlignment="1" applyProtection="1">
      <alignment/>
      <protection locked="0"/>
    </xf>
    <xf numFmtId="0" fontId="2" fillId="0" borderId="0" xfId="0" applyFont="1" applyAlignment="1" applyProtection="1">
      <alignment horizontal="center"/>
      <protection/>
    </xf>
    <xf numFmtId="0" fontId="3" fillId="0" borderId="2" xfId="0" applyFont="1" applyFill="1" applyBorder="1" applyAlignment="1" applyProtection="1">
      <alignment horizontal="center" textRotation="90"/>
      <protection/>
    </xf>
    <xf numFmtId="0" fontId="3" fillId="0" borderId="4" xfId="0" applyFont="1" applyBorder="1" applyAlignment="1" applyProtection="1">
      <alignment/>
      <protection/>
    </xf>
    <xf numFmtId="0" fontId="0" fillId="0" borderId="17" xfId="0" applyBorder="1" applyAlignment="1" applyProtection="1">
      <alignment/>
      <protection/>
    </xf>
    <xf numFmtId="0" fontId="2" fillId="0" borderId="8" xfId="0" applyFont="1" applyFill="1" applyBorder="1" applyAlignment="1" applyProtection="1">
      <alignment horizontal="center"/>
      <protection/>
    </xf>
    <xf numFmtId="0" fontId="0" fillId="0" borderId="9" xfId="0" applyBorder="1" applyAlignment="1" applyProtection="1">
      <alignment/>
      <protection locked="0"/>
    </xf>
    <xf numFmtId="0" fontId="0" fillId="0" borderId="9" xfId="0"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Font="1" applyBorder="1" applyAlignment="1" applyProtection="1">
      <alignment horizontal="center"/>
      <protection locked="0"/>
    </xf>
    <xf numFmtId="0" fontId="0" fillId="0" borderId="9" xfId="0" applyFill="1" applyBorder="1" applyAlignment="1" applyProtection="1">
      <alignment horizontal="left"/>
      <protection locked="0"/>
    </xf>
    <xf numFmtId="0" fontId="0" fillId="0" borderId="1" xfId="0" applyBorder="1" applyAlignment="1" applyProtection="1">
      <alignment/>
      <protection locked="0"/>
    </xf>
    <xf numFmtId="0" fontId="8" fillId="0" borderId="9" xfId="0" applyFont="1" applyFill="1" applyBorder="1" applyAlignment="1" applyProtection="1">
      <alignment horizontal="left"/>
      <protection locked="0"/>
    </xf>
    <xf numFmtId="0" fontId="0" fillId="0" borderId="9" xfId="0" applyFont="1" applyBorder="1" applyAlignment="1" applyProtection="1">
      <alignment horizontal="left"/>
      <protection locked="0"/>
    </xf>
    <xf numFmtId="0" fontId="8" fillId="0" borderId="9" xfId="0" applyFont="1" applyBorder="1" applyAlignment="1" applyProtection="1">
      <alignment horizontal="left"/>
      <protection locked="0"/>
    </xf>
    <xf numFmtId="0" fontId="0" fillId="0" borderId="26" xfId="0" applyBorder="1" applyAlignment="1" applyProtection="1">
      <alignment horizontal="left"/>
      <protection locked="0"/>
    </xf>
    <xf numFmtId="0" fontId="0" fillId="0" borderId="26" xfId="0" applyBorder="1" applyAlignment="1" applyProtection="1">
      <alignment/>
      <protection locked="0"/>
    </xf>
    <xf numFmtId="172" fontId="0" fillId="0" borderId="1" xfId="0" applyNumberFormat="1" applyFont="1" applyFill="1" applyBorder="1" applyAlignment="1" applyProtection="1">
      <alignment horizontal="center"/>
      <protection locked="0"/>
    </xf>
    <xf numFmtId="0" fontId="0" fillId="0" borderId="6" xfId="0" applyBorder="1" applyAlignment="1" applyProtection="1">
      <alignment horizontal="center" vertical="top"/>
      <protection/>
    </xf>
    <xf numFmtId="0" fontId="3" fillId="0" borderId="5" xfId="0" applyFont="1" applyBorder="1" applyAlignment="1" applyProtection="1">
      <alignment horizontal="center" vertical="center"/>
      <protection/>
    </xf>
    <xf numFmtId="0" fontId="3" fillId="2" borderId="0" xfId="0" applyNumberFormat="1" applyFont="1" applyFill="1" applyBorder="1" applyAlignment="1" applyProtection="1">
      <alignment horizontal="center" textRotation="90"/>
      <protection/>
    </xf>
    <xf numFmtId="0" fontId="2" fillId="0" borderId="0" xfId="0" applyFont="1" applyAlignment="1">
      <alignment horizontal="center"/>
    </xf>
    <xf numFmtId="0" fontId="2" fillId="0" borderId="0" xfId="0" applyFont="1" applyAlignment="1" applyProtection="1">
      <alignment horizontal="center"/>
      <protection/>
    </xf>
    <xf numFmtId="0" fontId="0" fillId="0" borderId="5" xfId="0" applyBorder="1" applyAlignment="1" applyProtection="1">
      <alignment horizontal="center" vertical="top"/>
      <protection/>
    </xf>
    <xf numFmtId="0" fontId="0" fillId="0" borderId="0" xfId="0" applyAlignment="1" quotePrefix="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12" fillId="0" borderId="0" xfId="20" applyAlignment="1">
      <alignment horizontal="left" vertical="top" wrapText="1"/>
    </xf>
    <xf numFmtId="0" fontId="0" fillId="0" borderId="0" xfId="0" applyAlignment="1">
      <alignment horizontal="left" wrapText="1"/>
    </xf>
    <xf numFmtId="0" fontId="0" fillId="0" borderId="0" xfId="0" applyAlignment="1">
      <alignment horizontal="left"/>
    </xf>
    <xf numFmtId="0" fontId="7" fillId="0" borderId="0" xfId="0" applyFont="1" applyAlignment="1">
      <alignment horizontal="left"/>
    </xf>
    <xf numFmtId="0" fontId="2" fillId="0" borderId="27" xfId="0" applyFont="1" applyBorder="1" applyAlignment="1">
      <alignment horizontal="left"/>
    </xf>
    <xf numFmtId="0" fontId="12" fillId="0" borderId="0" xfId="20" applyAlignment="1">
      <alignment horizontal="left"/>
    </xf>
    <xf numFmtId="0" fontId="0" fillId="0" borderId="0" xfId="0" applyAlignment="1" quotePrefix="1">
      <alignment vertical="top" wrapText="1"/>
    </xf>
    <xf numFmtId="0" fontId="0" fillId="0" borderId="0" xfId="0" applyAlignment="1">
      <alignment vertical="top" wrapText="1"/>
    </xf>
    <xf numFmtId="0" fontId="0" fillId="0" borderId="0" xfId="0" applyAlignment="1" quotePrefix="1">
      <alignment horizontal="left" vertical="top"/>
    </xf>
    <xf numFmtId="0" fontId="3" fillId="0" borderId="6" xfId="0" applyFont="1" applyBorder="1" applyAlignment="1" applyProtection="1">
      <alignment horizontal="center" vertical="center"/>
      <protection/>
    </xf>
    <xf numFmtId="0" fontId="0" fillId="0" borderId="10" xfId="0" applyBorder="1" applyAlignment="1" applyProtection="1">
      <alignment horizontal="center" textRotation="90"/>
      <protection/>
    </xf>
    <xf numFmtId="0" fontId="0" fillId="0" borderId="11" xfId="0" applyBorder="1" applyAlignment="1" applyProtection="1">
      <alignment horizontal="center" textRotation="90"/>
      <protection/>
    </xf>
    <xf numFmtId="0" fontId="0" fillId="0" borderId="8" xfId="0" applyBorder="1" applyAlignment="1" applyProtection="1">
      <alignment horizontal="center" textRotation="90"/>
      <protection/>
    </xf>
    <xf numFmtId="0" fontId="3" fillId="2" borderId="0" xfId="0" applyFont="1" applyFill="1" applyBorder="1" applyAlignment="1" applyProtection="1">
      <alignment horizontal="center" textRotation="90"/>
      <protection/>
    </xf>
    <xf numFmtId="0" fontId="3" fillId="2" borderId="5" xfId="0" applyFont="1" applyFill="1" applyBorder="1" applyAlignment="1" applyProtection="1">
      <alignment horizontal="center" textRotation="90"/>
      <protection/>
    </xf>
    <xf numFmtId="0" fontId="2" fillId="0" borderId="0" xfId="0" applyFont="1" applyBorder="1" applyAlignment="1" applyProtection="1">
      <alignment horizontal="center"/>
      <protection/>
    </xf>
    <xf numFmtId="0" fontId="0" fillId="0" borderId="1" xfId="0" applyBorder="1" applyAlignment="1" applyProtection="1">
      <alignment horizontal="left"/>
      <protection/>
    </xf>
    <xf numFmtId="0" fontId="6" fillId="0" borderId="9" xfId="0" applyFont="1" applyBorder="1" applyAlignment="1" applyProtection="1">
      <alignment horizontal="left" wrapText="1"/>
      <protection/>
    </xf>
    <xf numFmtId="0" fontId="1" fillId="0" borderId="9" xfId="0" applyFont="1" applyBorder="1" applyAlignment="1" applyProtection="1">
      <alignment horizontal="left" wrapText="1"/>
      <protection/>
    </xf>
    <xf numFmtId="0" fontId="0" fillId="0" borderId="4" xfId="0" applyBorder="1" applyAlignment="1" applyProtection="1">
      <alignment horizontal="center" textRotation="90"/>
      <protection/>
    </xf>
    <xf numFmtId="0" fontId="0" fillId="0" borderId="6" xfId="0" applyBorder="1" applyAlignment="1" applyProtection="1">
      <alignment horizontal="center" textRotation="90"/>
      <protection/>
    </xf>
    <xf numFmtId="0" fontId="0" fillId="0" borderId="17" xfId="0" applyBorder="1" applyAlignment="1" applyProtection="1">
      <alignment horizontal="center" textRotation="90"/>
      <protection/>
    </xf>
    <xf numFmtId="0" fontId="0" fillId="0" borderId="5" xfId="0" applyBorder="1" applyAlignment="1" applyProtection="1">
      <alignment horizontal="left"/>
      <protection/>
    </xf>
    <xf numFmtId="0" fontId="0" fillId="0" borderId="0" xfId="0" applyBorder="1" applyAlignment="1" applyProtection="1">
      <alignment horizontal="left"/>
      <protection/>
    </xf>
    <xf numFmtId="0" fontId="0" fillId="0" borderId="6" xfId="0" applyBorder="1" applyAlignment="1" applyProtection="1">
      <alignment horizontal="left"/>
      <protection/>
    </xf>
    <xf numFmtId="0" fontId="0" fillId="0" borderId="18" xfId="0" applyBorder="1" applyAlignment="1" applyProtection="1">
      <alignment horizontal="left"/>
      <protection/>
    </xf>
    <xf numFmtId="0" fontId="0" fillId="0" borderId="16" xfId="0" applyBorder="1" applyAlignment="1" applyProtection="1">
      <alignment horizontal="left"/>
      <protection/>
    </xf>
    <xf numFmtId="0" fontId="0" fillId="0" borderId="17" xfId="0" applyBorder="1" applyAlignment="1" applyProtection="1">
      <alignment horizontal="left"/>
      <protection/>
    </xf>
    <xf numFmtId="0" fontId="3" fillId="2" borderId="0" xfId="0" applyFont="1" applyFill="1" applyBorder="1" applyAlignment="1" applyProtection="1">
      <alignment horizontal="center" vertical="center" textRotation="90"/>
      <protection/>
    </xf>
    <xf numFmtId="0" fontId="0" fillId="0" borderId="22" xfId="0" applyBorder="1" applyAlignment="1" applyProtection="1">
      <alignment horizontal="left"/>
      <protection/>
    </xf>
    <xf numFmtId="0" fontId="0" fillId="0" borderId="26" xfId="0" applyBorder="1" applyAlignment="1" applyProtection="1">
      <alignment horizontal="left"/>
      <protection/>
    </xf>
    <xf numFmtId="0" fontId="3" fillId="2" borderId="0" xfId="0" applyFont="1" applyFill="1" applyBorder="1" applyAlignment="1" applyProtection="1">
      <alignment horizontal="center" vertical="top" textRotation="90"/>
      <protection/>
    </xf>
    <xf numFmtId="0" fontId="8" fillId="0" borderId="1" xfId="0" applyFont="1" applyBorder="1" applyAlignment="1" applyProtection="1">
      <alignment horizontal="left"/>
      <protection/>
    </xf>
    <xf numFmtId="0" fontId="6" fillId="0" borderId="16" xfId="0" applyFont="1" applyBorder="1" applyAlignment="1" applyProtection="1">
      <alignment horizontal="left" wrapText="1"/>
      <protection/>
    </xf>
    <xf numFmtId="0" fontId="1" fillId="0" borderId="16" xfId="0" applyFont="1" applyBorder="1" applyAlignment="1" applyProtection="1">
      <alignment horizontal="left" wrapText="1"/>
      <protection/>
    </xf>
    <xf numFmtId="1" fontId="4" fillId="0" borderId="1" xfId="21" applyNumberFormat="1" applyFont="1" applyBorder="1" applyAlignment="1" applyProtection="1">
      <alignment horizontal="left"/>
      <protection/>
    </xf>
    <xf numFmtId="0" fontId="3" fillId="2" borderId="0" xfId="0" applyFont="1" applyFill="1" applyAlignment="1" applyProtection="1">
      <alignment horizontal="center" textRotation="90"/>
      <protection/>
    </xf>
    <xf numFmtId="0" fontId="0" fillId="0" borderId="0" xfId="0" applyFill="1" applyBorder="1" applyAlignment="1" applyProtection="1">
      <alignment horizontal="center" textRotation="90"/>
      <protection/>
    </xf>
    <xf numFmtId="0" fontId="0" fillId="0" borderId="0" xfId="0" applyFill="1" applyBorder="1" applyAlignment="1" applyProtection="1">
      <alignment horizontal="center"/>
      <protection/>
    </xf>
    <xf numFmtId="0" fontId="2" fillId="0" borderId="0" xfId="0" applyFont="1" applyBorder="1" applyAlignment="1" applyProtection="1">
      <alignment horizontal="left"/>
      <protection/>
    </xf>
    <xf numFmtId="0" fontId="2" fillId="0" borderId="27" xfId="0" applyFont="1" applyBorder="1" applyAlignment="1" applyProtection="1">
      <alignment horizontal="left"/>
      <protection/>
    </xf>
    <xf numFmtId="1" fontId="4" fillId="0" borderId="22" xfId="21" applyNumberFormat="1" applyFont="1" applyBorder="1" applyAlignment="1" applyProtection="1">
      <alignment horizontal="left"/>
      <protection/>
    </xf>
    <xf numFmtId="1" fontId="4" fillId="0" borderId="26" xfId="21" applyNumberFormat="1" applyFont="1" applyBorder="1" applyAlignment="1" applyProtection="1">
      <alignment horizontal="left"/>
      <protection/>
    </xf>
    <xf numFmtId="0" fontId="0" fillId="0" borderId="4" xfId="0" applyBorder="1" applyAlignment="1">
      <alignment horizontal="center" textRotation="90"/>
    </xf>
    <xf numFmtId="0" fontId="0" fillId="0" borderId="6" xfId="0" applyBorder="1" applyAlignment="1">
      <alignment horizontal="center" textRotation="90"/>
    </xf>
    <xf numFmtId="0" fontId="0" fillId="0" borderId="17" xfId="0" applyBorder="1" applyAlignment="1">
      <alignment horizontal="center" textRotation="90"/>
    </xf>
    <xf numFmtId="0" fontId="0" fillId="0" borderId="22" xfId="0" applyBorder="1" applyAlignment="1">
      <alignment horizontal="left"/>
    </xf>
    <xf numFmtId="0" fontId="0" fillId="0" borderId="26" xfId="0" applyBorder="1" applyAlignment="1">
      <alignment horizontal="left"/>
    </xf>
    <xf numFmtId="0" fontId="12" fillId="0" borderId="16" xfId="20" applyBorder="1" applyAlignment="1">
      <alignment horizontal="left"/>
    </xf>
    <xf numFmtId="0" fontId="12" fillId="0" borderId="16" xfId="20" applyBorder="1" applyAlignment="1" applyProtection="1">
      <alignment horizontal="left"/>
      <protection/>
    </xf>
    <xf numFmtId="0" fontId="2" fillId="0" borderId="0" xfId="0" applyFont="1" applyBorder="1" applyAlignment="1">
      <alignment horizontal="center"/>
    </xf>
    <xf numFmtId="0" fontId="0" fillId="0" borderId="0" xfId="0" applyBorder="1" applyAlignment="1">
      <alignment horizontal="left"/>
    </xf>
    <xf numFmtId="0" fontId="0" fillId="0" borderId="6"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8" fillId="0" borderId="22" xfId="0" applyFont="1" applyBorder="1" applyAlignment="1">
      <alignment horizontal="left"/>
    </xf>
    <xf numFmtId="0" fontId="8" fillId="0" borderId="26" xfId="0" applyFont="1" applyBorder="1" applyAlignment="1">
      <alignment horizontal="left"/>
    </xf>
    <xf numFmtId="0" fontId="0" fillId="0" borderId="22" xfId="0" applyBorder="1" applyAlignment="1">
      <alignment horizontal="left" vertical="top" wrapText="1"/>
    </xf>
    <xf numFmtId="0" fontId="0" fillId="0" borderId="26" xfId="0" applyBorder="1" applyAlignment="1">
      <alignment horizontal="left" vertical="top" wrapText="1"/>
    </xf>
    <xf numFmtId="0" fontId="3" fillId="2" borderId="0" xfId="0" applyFont="1" applyFill="1" applyBorder="1" applyAlignment="1">
      <alignment horizontal="center" vertical="top" textRotation="90"/>
    </xf>
    <xf numFmtId="0" fontId="0" fillId="0" borderId="1" xfId="0" applyBorder="1" applyAlignment="1">
      <alignment horizontal="left"/>
    </xf>
    <xf numFmtId="0" fontId="8" fillId="0" borderId="1" xfId="0" applyFont="1" applyBorder="1" applyAlignment="1">
      <alignment horizontal="left"/>
    </xf>
    <xf numFmtId="0" fontId="2" fillId="0" borderId="28" xfId="0" applyFont="1" applyBorder="1" applyAlignment="1">
      <alignment horizontal="center" textRotation="90"/>
    </xf>
    <xf numFmtId="0" fontId="2" fillId="0" borderId="29" xfId="0" applyFont="1" applyBorder="1" applyAlignment="1">
      <alignment horizontal="center" textRotation="90"/>
    </xf>
    <xf numFmtId="0" fontId="10" fillId="2" borderId="0" xfId="0" applyFont="1" applyFill="1" applyBorder="1" applyAlignment="1">
      <alignment horizontal="center" vertical="center"/>
    </xf>
    <xf numFmtId="0" fontId="10" fillId="2" borderId="0" xfId="0" applyFont="1" applyFill="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Electiv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ocities.com/~pack215/cub-tracker.html" TargetMode="External" /><Relationship Id="rId2" Type="http://schemas.openxmlformats.org/officeDocument/2006/relationships/hyperlink" Target="mailto:fsteele@houston.rr.com" TargetMode="External" /><Relationship Id="rId3" Type="http://schemas.openxmlformats.org/officeDocument/2006/relationships/hyperlink" Target="http://trax.boy-scouts.net/" TargetMode="External" /><Relationship Id="rId4" Type="http://schemas.openxmlformats.org/officeDocument/2006/relationships/hyperlink" Target="http://www.geocities.com/~pack215/cub-tracker.html" TargetMode="External" /><Relationship Id="rId5" Type="http://schemas.openxmlformats.org/officeDocument/2006/relationships/hyperlink" Target="mailto:fsteele@houston.rr.com" TargetMode="External" /><Relationship Id="rId6" Type="http://schemas.openxmlformats.org/officeDocument/2006/relationships/hyperlink" Target="http://trax.boy-scouts.net/" TargetMode="External" /><Relationship Id="rId7" Type="http://schemas.openxmlformats.org/officeDocument/2006/relationships/hyperlink" Target="http://www.geocities.com/~pack215/cub-tracker.html" TargetMode="External" /><Relationship Id="rId8" Type="http://schemas.openxmlformats.org/officeDocument/2006/relationships/hyperlink" Target="http://trax.boy-scouts.net/" TargetMode="External" /><Relationship Id="rId9" Type="http://schemas.openxmlformats.org/officeDocument/2006/relationships/hyperlink" Target="mailto:fsteele@houston.rr.com" TargetMode="External" /><Relationship Id="rId10" Type="http://schemas.openxmlformats.org/officeDocument/2006/relationships/hyperlink" Target="http://trax.boy-scouts.net/" TargetMode="Externa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couting.org/cubscouts/resources/13-228/index.html" TargetMode="External" /><Relationship Id="rId2" Type="http://schemas.openxmlformats.org/officeDocument/2006/relationships/hyperlink" Target="http://www.usscouts.org/usscouts/advance/EmergPrep.html" TargetMode="External" /><Relationship Id="rId3" Type="http://schemas.openxmlformats.org/officeDocument/2006/relationships/hyperlink" Target="http://www.usscouts.org/advance/cubscout/leavenotrace.html" TargetMode="External" /><Relationship Id="rId4" Type="http://schemas.openxmlformats.org/officeDocument/2006/relationships/hyperlink" Target="http://www.usscouts.org/advance/boyscout/donor.html" TargetMode="External" /><Relationship Id="rId5" Type="http://schemas.openxmlformats.org/officeDocument/2006/relationships/hyperlink" Target="http://www.geocities.com/~pack215/cgt.html" TargetMode="Externa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6"/>
  <sheetViews>
    <sheetView showGridLines="0" tabSelected="1" workbookViewId="0" topLeftCell="A1">
      <selection activeCell="F3" sqref="F3"/>
    </sheetView>
  </sheetViews>
  <sheetFormatPr defaultColWidth="9.140625" defaultRowHeight="12.75"/>
  <cols>
    <col min="1" max="1" width="4.140625" style="0" customWidth="1"/>
    <col min="2" max="2" width="13.421875" style="0" customWidth="1"/>
    <col min="3" max="3" width="8.00390625" style="0" customWidth="1"/>
    <col min="5" max="5" width="11.00390625" style="0" customWidth="1"/>
    <col min="10" max="10" width="8.421875" style="0" customWidth="1"/>
  </cols>
  <sheetData>
    <row r="1" spans="1:10" ht="12.75">
      <c r="A1" s="162" t="s">
        <v>17</v>
      </c>
      <c r="B1" s="162"/>
      <c r="C1" s="162"/>
      <c r="D1" s="162"/>
      <c r="E1" s="162"/>
      <c r="F1" s="162"/>
      <c r="G1" s="162"/>
      <c r="H1" s="162"/>
      <c r="I1" s="162"/>
      <c r="J1" s="162"/>
    </row>
    <row r="2" ht="9" customHeight="1" thickBot="1"/>
    <row r="3" spans="1:6" ht="13.5" thickBot="1">
      <c r="A3" s="157" t="s">
        <v>11</v>
      </c>
      <c r="B3" s="157"/>
      <c r="C3" s="157"/>
      <c r="D3" s="157"/>
      <c r="E3" s="163"/>
      <c r="F3" s="38" t="s">
        <v>6</v>
      </c>
    </row>
    <row r="4" ht="9" customHeight="1" thickBot="1"/>
    <row r="5" spans="1:6" ht="13.5" thickBot="1">
      <c r="A5" s="157" t="s">
        <v>12</v>
      </c>
      <c r="B5" s="157"/>
      <c r="C5" s="157"/>
      <c r="D5" s="157"/>
      <c r="E5" s="163"/>
      <c r="F5" s="38" t="s">
        <v>6</v>
      </c>
    </row>
    <row r="6" ht="9" customHeight="1"/>
    <row r="7" spans="1:10" ht="12.75">
      <c r="A7" s="157" t="s">
        <v>13</v>
      </c>
      <c r="B7" s="157"/>
      <c r="C7" s="157"/>
      <c r="D7" s="157"/>
      <c r="E7" s="157"/>
      <c r="F7" s="157"/>
      <c r="G7" s="157"/>
      <c r="H7" s="157"/>
      <c r="I7" s="157"/>
      <c r="J7" s="157"/>
    </row>
    <row r="8" spans="2:10" ht="39.75" customHeight="1">
      <c r="B8" s="158" t="s">
        <v>10</v>
      </c>
      <c r="C8" s="158"/>
      <c r="D8" s="158"/>
      <c r="E8" s="158"/>
      <c r="F8" s="158"/>
      <c r="G8" s="158"/>
      <c r="H8" s="158"/>
      <c r="I8" s="158"/>
      <c r="J8" s="158"/>
    </row>
    <row r="9" spans="1:10" ht="20.25" customHeight="1">
      <c r="A9" s="157" t="s">
        <v>14</v>
      </c>
      <c r="B9" s="157"/>
      <c r="C9" s="157"/>
      <c r="D9" s="157"/>
      <c r="E9" s="157"/>
      <c r="F9" s="157"/>
      <c r="G9" s="157"/>
      <c r="H9" s="157"/>
      <c r="I9" s="157"/>
      <c r="J9" s="157"/>
    </row>
    <row r="10" spans="2:10" ht="12.75" customHeight="1">
      <c r="B10" s="158" t="s">
        <v>166</v>
      </c>
      <c r="C10" s="158"/>
      <c r="D10" s="158"/>
      <c r="E10" s="158"/>
      <c r="F10" s="158"/>
      <c r="G10" s="158"/>
      <c r="H10" s="158"/>
      <c r="I10" s="158"/>
      <c r="J10" s="158"/>
    </row>
    <row r="11" spans="1:10" ht="20.25" customHeight="1">
      <c r="A11" s="157" t="s">
        <v>15</v>
      </c>
      <c r="B11" s="161"/>
      <c r="C11" s="161"/>
      <c r="D11" s="161"/>
      <c r="E11" s="161"/>
      <c r="F11" s="161"/>
      <c r="G11" s="161"/>
      <c r="H11" s="161"/>
      <c r="I11" s="161"/>
      <c r="J11" s="161"/>
    </row>
    <row r="12" spans="2:10" ht="37.5" customHeight="1">
      <c r="B12" s="160" t="s">
        <v>263</v>
      </c>
      <c r="C12" s="160"/>
      <c r="D12" s="160"/>
      <c r="E12" s="160"/>
      <c r="F12" s="160"/>
      <c r="G12" s="160"/>
      <c r="H12" s="160"/>
      <c r="I12" s="160"/>
      <c r="J12" s="160"/>
    </row>
    <row r="13" spans="1:10" ht="20.25" customHeight="1">
      <c r="A13" s="1" t="s">
        <v>176</v>
      </c>
      <c r="B13" s="93"/>
      <c r="C13" s="93"/>
      <c r="D13" s="93"/>
      <c r="E13" s="93"/>
      <c r="F13" s="93"/>
      <c r="G13" s="93"/>
      <c r="H13" s="93"/>
      <c r="I13" s="93"/>
      <c r="J13" s="93"/>
    </row>
    <row r="14" spans="2:10" ht="51" customHeight="1">
      <c r="B14" s="158" t="s">
        <v>177</v>
      </c>
      <c r="C14" s="158"/>
      <c r="D14" s="158"/>
      <c r="E14" s="158"/>
      <c r="F14" s="158"/>
      <c r="G14" s="158"/>
      <c r="H14" s="158"/>
      <c r="I14" s="158"/>
      <c r="J14" s="158"/>
    </row>
    <row r="15" spans="1:10" ht="20.25" customHeight="1">
      <c r="A15" s="157" t="s">
        <v>259</v>
      </c>
      <c r="B15" s="157"/>
      <c r="C15" s="157"/>
      <c r="D15" s="157"/>
      <c r="E15" s="157"/>
      <c r="F15" s="157"/>
      <c r="G15" s="157"/>
      <c r="H15" s="157"/>
      <c r="I15" s="157"/>
      <c r="J15" s="157"/>
    </row>
    <row r="16" spans="2:10" ht="25.5" customHeight="1">
      <c r="B16" s="158" t="s">
        <v>252</v>
      </c>
      <c r="C16" s="158"/>
      <c r="D16" s="158"/>
      <c r="E16" s="158"/>
      <c r="F16" s="158"/>
      <c r="G16" s="158"/>
      <c r="H16" s="158"/>
      <c r="I16" s="158"/>
      <c r="J16" s="158"/>
    </row>
    <row r="17" spans="1:10" ht="20.25" customHeight="1">
      <c r="A17" s="157" t="s">
        <v>260</v>
      </c>
      <c r="B17" s="157"/>
      <c r="C17" s="157"/>
      <c r="D17" s="157"/>
      <c r="E17" s="157"/>
      <c r="F17" s="157"/>
      <c r="G17" s="157"/>
      <c r="H17" s="157"/>
      <c r="I17" s="157"/>
      <c r="J17" s="157"/>
    </row>
    <row r="18" spans="2:10" ht="25.5" customHeight="1">
      <c r="B18" s="158" t="s">
        <v>261</v>
      </c>
      <c r="C18" s="158"/>
      <c r="D18" s="158"/>
      <c r="E18" s="158"/>
      <c r="F18" s="158"/>
      <c r="G18" s="158"/>
      <c r="H18" s="158"/>
      <c r="I18" s="158"/>
      <c r="J18" s="158"/>
    </row>
    <row r="19" spans="1:10" ht="20.25" customHeight="1">
      <c r="A19" s="157" t="s">
        <v>16</v>
      </c>
      <c r="B19" s="157"/>
      <c r="C19" s="157"/>
      <c r="D19" s="157"/>
      <c r="E19" s="157"/>
      <c r="F19" s="157"/>
      <c r="G19" s="157"/>
      <c r="H19" s="157"/>
      <c r="I19" s="157"/>
      <c r="J19" s="157"/>
    </row>
    <row r="20" spans="2:10" ht="38.25" customHeight="1">
      <c r="B20" s="160" t="s">
        <v>19</v>
      </c>
      <c r="C20" s="160"/>
      <c r="D20" s="160"/>
      <c r="E20" s="160"/>
      <c r="F20" s="160"/>
      <c r="G20" s="160"/>
      <c r="H20" s="160"/>
      <c r="I20" s="160"/>
      <c r="J20" s="160"/>
    </row>
    <row r="21" spans="1:10" ht="20.25" customHeight="1">
      <c r="A21" s="157" t="s">
        <v>18</v>
      </c>
      <c r="B21" s="157"/>
      <c r="C21" s="157"/>
      <c r="D21" s="157"/>
      <c r="E21" s="157"/>
      <c r="F21" s="157"/>
      <c r="G21" s="157"/>
      <c r="H21" s="157"/>
      <c r="I21" s="157"/>
      <c r="J21" s="157"/>
    </row>
    <row r="22" spans="2:10" ht="51" customHeight="1">
      <c r="B22" s="160" t="s">
        <v>268</v>
      </c>
      <c r="C22" s="160"/>
      <c r="D22" s="160"/>
      <c r="E22" s="160"/>
      <c r="F22" s="160"/>
      <c r="G22" s="160"/>
      <c r="H22" s="160"/>
      <c r="I22" s="160"/>
      <c r="J22" s="160"/>
    </row>
    <row r="23" spans="1:10" ht="20.25" customHeight="1">
      <c r="A23" s="157" t="s">
        <v>20</v>
      </c>
      <c r="B23" s="157"/>
      <c r="C23" s="157"/>
      <c r="D23" s="157"/>
      <c r="E23" s="157"/>
      <c r="F23" s="157"/>
      <c r="G23" s="157"/>
      <c r="H23" s="157"/>
      <c r="I23" s="157"/>
      <c r="J23" s="157"/>
    </row>
    <row r="24" spans="2:10" ht="51" customHeight="1">
      <c r="B24" s="160" t="s">
        <v>167</v>
      </c>
      <c r="C24" s="160"/>
      <c r="D24" s="160"/>
      <c r="E24" s="160"/>
      <c r="F24" s="160"/>
      <c r="G24" s="160"/>
      <c r="H24" s="160"/>
      <c r="I24" s="160"/>
      <c r="J24" s="160"/>
    </row>
    <row r="25" spans="1:10" ht="25.5" customHeight="1">
      <c r="A25" s="157" t="s">
        <v>23</v>
      </c>
      <c r="B25" s="157"/>
      <c r="C25" s="157"/>
      <c r="D25" s="157"/>
      <c r="E25" s="157"/>
      <c r="F25" s="157"/>
      <c r="G25" s="157"/>
      <c r="H25" s="157"/>
      <c r="I25" s="157"/>
      <c r="J25" s="157"/>
    </row>
    <row r="26" spans="2:10" s="32" customFormat="1" ht="28.5" customHeight="1">
      <c r="B26" s="158" t="s">
        <v>24</v>
      </c>
      <c r="C26" s="158"/>
      <c r="D26" s="158"/>
      <c r="E26" s="158"/>
      <c r="F26" s="158"/>
      <c r="G26" s="158"/>
      <c r="H26" s="158"/>
      <c r="I26" s="158"/>
      <c r="J26" s="158"/>
    </row>
    <row r="27" spans="2:10" ht="64.5" customHeight="1">
      <c r="B27" s="158" t="s">
        <v>29</v>
      </c>
      <c r="C27" s="158"/>
      <c r="D27" s="158"/>
      <c r="E27" s="158"/>
      <c r="F27" s="158"/>
      <c r="G27" s="158"/>
      <c r="H27" s="158"/>
      <c r="I27" s="158"/>
      <c r="J27" s="158"/>
    </row>
    <row r="28" spans="2:10" ht="12.75" customHeight="1">
      <c r="B28" s="158" t="s">
        <v>221</v>
      </c>
      <c r="C28" s="158"/>
      <c r="D28" s="158"/>
      <c r="E28" s="159" t="s">
        <v>222</v>
      </c>
      <c r="F28" s="159"/>
      <c r="G28" s="159"/>
      <c r="H28" s="159"/>
      <c r="I28" s="159"/>
      <c r="J28" s="159"/>
    </row>
    <row r="29" spans="2:10" ht="15.75" customHeight="1">
      <c r="B29" s="158" t="s">
        <v>28</v>
      </c>
      <c r="C29" s="158"/>
      <c r="D29" s="158"/>
      <c r="E29" s="159" t="s">
        <v>27</v>
      </c>
      <c r="F29" s="159"/>
      <c r="G29" s="159"/>
      <c r="H29" s="159"/>
      <c r="I29" s="159"/>
      <c r="J29" s="159"/>
    </row>
    <row r="30" spans="2:10" ht="29.25" customHeight="1">
      <c r="B30" s="158" t="s">
        <v>25</v>
      </c>
      <c r="C30" s="158"/>
      <c r="D30" s="158"/>
      <c r="E30" s="158"/>
      <c r="F30" s="158"/>
      <c r="G30" s="158"/>
      <c r="H30" s="158"/>
      <c r="I30" s="158"/>
      <c r="J30" s="158"/>
    </row>
    <row r="31" spans="2:10" ht="27.75" customHeight="1">
      <c r="B31" s="158" t="s">
        <v>26</v>
      </c>
      <c r="C31" s="158"/>
      <c r="D31" s="158"/>
      <c r="E31" s="158"/>
      <c r="F31" s="158"/>
      <c r="G31" s="158"/>
      <c r="H31" s="158"/>
      <c r="I31" s="158"/>
      <c r="J31" s="158"/>
    </row>
    <row r="32" spans="1:10" ht="20.25" customHeight="1">
      <c r="A32" s="157" t="s">
        <v>32</v>
      </c>
      <c r="B32" s="157"/>
      <c r="C32" s="157"/>
      <c r="D32" s="157"/>
      <c r="E32" s="157"/>
      <c r="F32" s="157"/>
      <c r="G32" s="157"/>
      <c r="H32" s="157"/>
      <c r="I32" s="157"/>
      <c r="J32" s="157"/>
    </row>
    <row r="33" spans="2:10" ht="12.75">
      <c r="B33" s="164" t="s">
        <v>33</v>
      </c>
      <c r="C33" s="164"/>
      <c r="D33" s="164"/>
      <c r="E33" s="164"/>
      <c r="F33" s="164"/>
      <c r="G33" s="164"/>
      <c r="H33" s="164"/>
      <c r="I33" s="164"/>
      <c r="J33" s="164"/>
    </row>
    <row r="35" spans="1:10" ht="12.75">
      <c r="A35" s="162" t="s">
        <v>45</v>
      </c>
      <c r="B35" s="162"/>
      <c r="C35" s="162"/>
      <c r="D35" s="162"/>
      <c r="E35" s="162"/>
      <c r="F35" s="162"/>
      <c r="G35" s="162"/>
      <c r="H35" s="162"/>
      <c r="I35" s="162"/>
      <c r="J35" s="162"/>
    </row>
    <row r="36" spans="2:4" ht="12.75">
      <c r="B36" s="1" t="s">
        <v>168</v>
      </c>
      <c r="C36" s="125">
        <v>38398</v>
      </c>
      <c r="D36" s="51" t="s">
        <v>46</v>
      </c>
    </row>
    <row r="37" ht="12.75">
      <c r="C37" s="125"/>
    </row>
    <row r="38" spans="2:4" ht="12.75">
      <c r="B38" s="1" t="s">
        <v>169</v>
      </c>
      <c r="C38" s="125">
        <v>38399</v>
      </c>
      <c r="D38" s="51" t="s">
        <v>170</v>
      </c>
    </row>
    <row r="39" ht="12.75">
      <c r="C39" s="125"/>
    </row>
    <row r="40" spans="2:4" ht="12.75">
      <c r="B40" s="1" t="s">
        <v>171</v>
      </c>
      <c r="C40" s="125">
        <v>38399</v>
      </c>
      <c r="D40" s="51" t="s">
        <v>172</v>
      </c>
    </row>
    <row r="41" spans="3:4" ht="12.75">
      <c r="C41" s="125"/>
      <c r="D41" s="51" t="s">
        <v>173</v>
      </c>
    </row>
    <row r="42" ht="12.75">
      <c r="C42" s="125"/>
    </row>
    <row r="43" spans="2:10" ht="25.5" customHeight="1">
      <c r="B43" s="95" t="s">
        <v>175</v>
      </c>
      <c r="C43" s="126">
        <v>38430</v>
      </c>
      <c r="D43" s="165" t="s">
        <v>174</v>
      </c>
      <c r="E43" s="166"/>
      <c r="F43" s="166"/>
      <c r="G43" s="166"/>
      <c r="H43" s="166"/>
      <c r="I43" s="166"/>
      <c r="J43" s="166"/>
    </row>
    <row r="44" ht="12.75">
      <c r="C44" s="125"/>
    </row>
    <row r="45" spans="2:10" ht="25.5" customHeight="1">
      <c r="B45" s="95" t="s">
        <v>223</v>
      </c>
      <c r="C45" s="126">
        <v>38476</v>
      </c>
      <c r="D45" s="165" t="s">
        <v>224</v>
      </c>
      <c r="E45" s="166"/>
      <c r="F45" s="166"/>
      <c r="G45" s="166"/>
      <c r="H45" s="166"/>
      <c r="I45" s="166"/>
      <c r="J45" s="166"/>
    </row>
    <row r="46" spans="3:4" ht="12.75">
      <c r="C46" s="125"/>
      <c r="D46" s="51" t="s">
        <v>226</v>
      </c>
    </row>
    <row r="47" ht="12.75">
      <c r="C47" s="125"/>
    </row>
    <row r="48" spans="2:10" ht="12.75" customHeight="1">
      <c r="B48" s="95" t="s">
        <v>227</v>
      </c>
      <c r="C48" s="126">
        <v>38595</v>
      </c>
      <c r="D48" s="165" t="s">
        <v>228</v>
      </c>
      <c r="E48" s="166"/>
      <c r="F48" s="166"/>
      <c r="G48" s="166"/>
      <c r="H48" s="166"/>
      <c r="I48" s="166"/>
      <c r="J48" s="166"/>
    </row>
    <row r="49" ht="12.75">
      <c r="C49" s="125"/>
    </row>
    <row r="50" spans="2:10" ht="12.75">
      <c r="B50" s="95" t="s">
        <v>230</v>
      </c>
      <c r="C50" s="126">
        <v>38604</v>
      </c>
      <c r="D50" s="165" t="s">
        <v>231</v>
      </c>
      <c r="E50" s="166"/>
      <c r="F50" s="166"/>
      <c r="G50" s="166"/>
      <c r="H50" s="166"/>
      <c r="I50" s="166"/>
      <c r="J50" s="166"/>
    </row>
    <row r="51" ht="12.75">
      <c r="C51" s="50"/>
    </row>
    <row r="52" spans="2:10" ht="12.75">
      <c r="B52" s="95" t="s">
        <v>233</v>
      </c>
      <c r="C52" s="126">
        <v>38609</v>
      </c>
      <c r="D52" s="165" t="s">
        <v>234</v>
      </c>
      <c r="E52" s="166"/>
      <c r="F52" s="166"/>
      <c r="G52" s="166"/>
      <c r="H52" s="166"/>
      <c r="I52" s="166"/>
      <c r="J52" s="166"/>
    </row>
    <row r="53" ht="12.75">
      <c r="C53" s="50"/>
    </row>
    <row r="54" spans="2:10" ht="12.75">
      <c r="B54" s="95" t="s">
        <v>235</v>
      </c>
      <c r="C54" s="126">
        <v>38619</v>
      </c>
      <c r="D54" s="165" t="s">
        <v>236</v>
      </c>
      <c r="E54" s="166"/>
      <c r="F54" s="166"/>
      <c r="G54" s="166"/>
      <c r="H54" s="166"/>
      <c r="I54" s="166"/>
      <c r="J54" s="166"/>
    </row>
    <row r="55" spans="3:10" ht="25.5" customHeight="1">
      <c r="C55" s="50"/>
      <c r="D55" s="156" t="s">
        <v>237</v>
      </c>
      <c r="E55" s="156"/>
      <c r="F55" s="156"/>
      <c r="G55" s="156"/>
      <c r="H55" s="156"/>
      <c r="I55" s="156"/>
      <c r="J55" s="156"/>
    </row>
    <row r="56" ht="12.75">
      <c r="C56" s="50"/>
    </row>
    <row r="57" spans="2:10" ht="12.75">
      <c r="B57" s="95" t="s">
        <v>239</v>
      </c>
      <c r="C57" s="126">
        <v>38877</v>
      </c>
      <c r="D57" s="165" t="s">
        <v>240</v>
      </c>
      <c r="E57" s="166"/>
      <c r="F57" s="166"/>
      <c r="G57" s="166"/>
      <c r="H57" s="166"/>
      <c r="I57" s="166"/>
      <c r="J57" s="166"/>
    </row>
    <row r="58" spans="3:10" ht="12.75">
      <c r="C58" s="50"/>
      <c r="D58" s="156" t="s">
        <v>262</v>
      </c>
      <c r="E58" s="156"/>
      <c r="F58" s="156"/>
      <c r="G58" s="156"/>
      <c r="H58" s="156"/>
      <c r="I58" s="156"/>
      <c r="J58" s="156"/>
    </row>
    <row r="59" spans="3:10" ht="25.5" customHeight="1">
      <c r="C59" s="50"/>
      <c r="D59" s="156" t="s">
        <v>264</v>
      </c>
      <c r="E59" s="156"/>
      <c r="F59" s="156"/>
      <c r="G59" s="156"/>
      <c r="H59" s="156"/>
      <c r="I59" s="156"/>
      <c r="J59" s="156"/>
    </row>
    <row r="60" ht="12.75">
      <c r="C60" s="50"/>
    </row>
    <row r="61" spans="2:10" ht="12.75" customHeight="1">
      <c r="B61" s="95" t="s">
        <v>267</v>
      </c>
      <c r="C61" s="126">
        <v>38882</v>
      </c>
      <c r="D61" s="167" t="s">
        <v>265</v>
      </c>
      <c r="E61" s="167"/>
      <c r="F61" s="167"/>
      <c r="G61" s="167"/>
      <c r="H61" s="167"/>
      <c r="I61" s="167"/>
      <c r="J61" s="167"/>
    </row>
    <row r="62" spans="3:4" ht="12.75">
      <c r="C62" s="50"/>
      <c r="D62" s="51" t="s">
        <v>266</v>
      </c>
    </row>
    <row r="63" ht="12.75">
      <c r="C63" s="50"/>
    </row>
    <row r="64" spans="2:10" ht="25.5" customHeight="1">
      <c r="B64" s="95" t="s">
        <v>270</v>
      </c>
      <c r="C64" s="126">
        <v>38902</v>
      </c>
      <c r="D64" s="156" t="s">
        <v>269</v>
      </c>
      <c r="E64" s="156"/>
      <c r="F64" s="156"/>
      <c r="G64" s="156"/>
      <c r="H64" s="156"/>
      <c r="I64" s="156"/>
      <c r="J64" s="156"/>
    </row>
    <row r="65" ht="12.75">
      <c r="C65" s="50"/>
    </row>
    <row r="66" ht="12.75">
      <c r="C66" s="50"/>
    </row>
    <row r="67" ht="12.75">
      <c r="C67" s="50"/>
    </row>
    <row r="68" ht="12.75">
      <c r="C68" s="50"/>
    </row>
    <row r="69" ht="12.75">
      <c r="C69" s="50"/>
    </row>
    <row r="70" ht="12.75">
      <c r="C70" s="50"/>
    </row>
    <row r="71" ht="12.75">
      <c r="C71" s="50"/>
    </row>
    <row r="72" ht="12.75">
      <c r="C72" s="50"/>
    </row>
    <row r="73" ht="12.75">
      <c r="C73" s="50"/>
    </row>
    <row r="74" ht="12.75">
      <c r="C74" s="50"/>
    </row>
    <row r="75" ht="12.75">
      <c r="C75" s="50"/>
    </row>
    <row r="76" ht="12.75">
      <c r="C76" s="50"/>
    </row>
  </sheetData>
  <sheetProtection password="C42A" sheet="1" objects="1" scenarios="1"/>
  <mergeCells count="44">
    <mergeCell ref="D61:J61"/>
    <mergeCell ref="A15:J15"/>
    <mergeCell ref="B16:J16"/>
    <mergeCell ref="D59:J59"/>
    <mergeCell ref="D58:J58"/>
    <mergeCell ref="D54:J54"/>
    <mergeCell ref="D52:J52"/>
    <mergeCell ref="D50:J50"/>
    <mergeCell ref="D57:J57"/>
    <mergeCell ref="D55:J55"/>
    <mergeCell ref="A32:J32"/>
    <mergeCell ref="B33:J33"/>
    <mergeCell ref="B31:J31"/>
    <mergeCell ref="D48:J48"/>
    <mergeCell ref="D45:J45"/>
    <mergeCell ref="D43:J43"/>
    <mergeCell ref="A35:J35"/>
    <mergeCell ref="B14:J14"/>
    <mergeCell ref="A9:J9"/>
    <mergeCell ref="A7:J7"/>
    <mergeCell ref="A1:J1"/>
    <mergeCell ref="B8:J8"/>
    <mergeCell ref="A3:E3"/>
    <mergeCell ref="A5:E5"/>
    <mergeCell ref="E28:J28"/>
    <mergeCell ref="B10:J10"/>
    <mergeCell ref="B24:J24"/>
    <mergeCell ref="A23:J23"/>
    <mergeCell ref="A11:J11"/>
    <mergeCell ref="B12:J12"/>
    <mergeCell ref="B20:J20"/>
    <mergeCell ref="B22:J22"/>
    <mergeCell ref="A19:J19"/>
    <mergeCell ref="A21:J21"/>
    <mergeCell ref="D64:J64"/>
    <mergeCell ref="A17:J17"/>
    <mergeCell ref="B18:J18"/>
    <mergeCell ref="A25:J25"/>
    <mergeCell ref="B26:J26"/>
    <mergeCell ref="B27:J27"/>
    <mergeCell ref="B30:J30"/>
    <mergeCell ref="B29:D29"/>
    <mergeCell ref="E29:J29"/>
    <mergeCell ref="B28:D28"/>
  </mergeCells>
  <hyperlinks>
    <hyperlink ref="E29" r:id="rId1" display="http://www.geocities.com/~pack215/cub-tracker.html"/>
    <hyperlink ref="B33" r:id="rId2" display="fsteele@houston.rr.com"/>
    <hyperlink ref="E28" r:id="rId3" display="http://trax.boy-scouts.net"/>
    <hyperlink ref="E30" r:id="rId4" display="http://www.geocities.com/~pack215/cub-tracker.html"/>
    <hyperlink ref="B34" r:id="rId5" display="fsteele@houston.rr.com"/>
    <hyperlink ref="E28:J28" r:id="rId6" display="http://trax.boy-scouts.net"/>
    <hyperlink ref="E25" r:id="rId7" display="http://www.geocities.com/~pack215/cub-tracker.html"/>
    <hyperlink ref="E24" r:id="rId8" display="http://trax.boy-scouts.net"/>
    <hyperlink ref="B29" r:id="rId9" display="fsteele@houston.rr.com"/>
    <hyperlink ref="E24:J24" r:id="rId10" display="http://trax.boy-scouts.net"/>
  </hyperlinks>
  <printOptions/>
  <pageMargins left="0.75" right="0.75" top="1" bottom="1" header="0.5" footer="0.5"/>
  <pageSetup horizontalDpi="300" verticalDpi="300" orientation="portrait" r:id="rId11"/>
  <headerFooter alignWithMargins="0">
    <oddHeader>&amp;C&amp;"Arial,Bold"&amp;14TigerTrax&amp;12
&amp;10Version 1.11
for the Tiger Book (c)2001&amp;"Arial,Regular"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2</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IF(Bobcat!F6="A","A"," ")</f>
        <v> </v>
      </c>
      <c r="G3" s="65"/>
      <c r="H3" s="24">
        <f>Electives!B8</f>
        <v>1</v>
      </c>
      <c r="I3" s="24" t="str">
        <f>Electives!C8</f>
        <v>How Do You Celebrate?</v>
      </c>
      <c r="J3" s="20" t="str">
        <f>IF(Electives!F8&gt;0,Electives!F8," ")</f>
        <v> </v>
      </c>
    </row>
    <row r="4" spans="1:10" ht="12.75" customHeight="1">
      <c r="A4" s="26" t="s">
        <v>165</v>
      </c>
      <c r="B4" s="20" t="str">
        <f>IF(COUNTIF(F3:F13,"A")&gt;10,"C",IF(COUNTIF(F3:F13,"A")&gt;0,"P"," "))</f>
        <v> </v>
      </c>
      <c r="D4" s="67"/>
      <c r="E4" s="66" t="s">
        <v>35</v>
      </c>
      <c r="F4" s="20" t="str">
        <f>IF(Bobcat!F7="A","A"," ")</f>
        <v> </v>
      </c>
      <c r="H4" s="24">
        <f>Electives!B9</f>
        <v>2</v>
      </c>
      <c r="I4" s="24" t="str">
        <f>Electives!C9</f>
        <v>Making Decorations</v>
      </c>
      <c r="J4" s="20" t="str">
        <f>IF(Electives!F9&gt;0,Electives!F9," ")</f>
        <v> </v>
      </c>
    </row>
    <row r="5" spans="1:10" ht="12.75">
      <c r="A5" s="27" t="s">
        <v>125</v>
      </c>
      <c r="B5" s="33" t="str">
        <f>Achievements!F9</f>
        <v> </v>
      </c>
      <c r="D5" s="67"/>
      <c r="E5" s="66" t="s">
        <v>36</v>
      </c>
      <c r="F5" s="20" t="str">
        <f>IF(Bobcat!F8="A","A"," ")</f>
        <v> </v>
      </c>
      <c r="H5" s="24">
        <f>Electives!B10</f>
        <v>3</v>
      </c>
      <c r="I5" s="24" t="str">
        <f>Electives!C10</f>
        <v>Fun and Games</v>
      </c>
      <c r="J5" s="20" t="str">
        <f>IF(Electives!F10&gt;0,Electives!F10," ")</f>
        <v> </v>
      </c>
    </row>
    <row r="6" spans="1:10" ht="12.75">
      <c r="A6" s="67" t="s">
        <v>155</v>
      </c>
      <c r="B6" s="33" t="str">
        <f>IF(COUNTIF(B14:B18,"C")&gt;4,"C",IF(COUNTIF(B14:B18,"C")&gt;0,"P",IF(COUNTIF(B14:B18,"P")&gt;0,"P"," ")))</f>
        <v> </v>
      </c>
      <c r="D6" s="71"/>
      <c r="E6" s="66" t="s">
        <v>37</v>
      </c>
      <c r="F6" s="20" t="str">
        <f>IF(Bobcat!F9="A","A"," ")</f>
        <v> </v>
      </c>
      <c r="H6" s="24">
        <f>Electives!B11</f>
        <v>4</v>
      </c>
      <c r="I6" s="24" t="str">
        <f>Electives!C11</f>
        <v>Display a Picture</v>
      </c>
      <c r="J6" s="20" t="str">
        <f>IF(Electives!F11&gt;0,Electives!F11,"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IF(Bobcat!F10="A","A"," ")</f>
        <v> </v>
      </c>
      <c r="H7" s="24">
        <f>Electives!B12</f>
        <v>5</v>
      </c>
      <c r="I7" s="24" t="str">
        <f>Electives!C12</f>
        <v>Family Mobile</v>
      </c>
      <c r="J7" s="20" t="str">
        <f>IF(Electives!F12&gt;0,Electives!F12,"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IF(Bobcat!F11="A","A"," ")</f>
        <v> </v>
      </c>
      <c r="H8" s="24">
        <f>Electives!B13</f>
        <v>6</v>
      </c>
      <c r="I8" s="24" t="str">
        <f>Electives!C13</f>
        <v>Song Time</v>
      </c>
      <c r="J8" s="20" t="str">
        <f>IF(Electives!F13&gt;0,Electives!F13,"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IF(Bobcat!F12="A","A"," ")</f>
        <v> </v>
      </c>
      <c r="H9" s="24">
        <f>Electives!B14</f>
        <v>7</v>
      </c>
      <c r="I9" s="24" t="str">
        <f>Electives!C14</f>
        <v>Play Along</v>
      </c>
      <c r="J9" s="20" t="str">
        <f>IF(Electives!F14&gt;0,Electives!F14," ")</f>
        <v> </v>
      </c>
    </row>
    <row r="10" spans="1:10" ht="12" customHeight="1">
      <c r="A10" s="75" t="s">
        <v>164</v>
      </c>
      <c r="B10" s="33" t="str">
        <f>IF(Electives!F6&lt;&gt;" ",INT(Electives!F6/10)," ")</f>
        <v> </v>
      </c>
      <c r="D10" s="69">
        <v>5</v>
      </c>
      <c r="E10" s="66" t="s">
        <v>41</v>
      </c>
      <c r="F10" s="20" t="str">
        <f>IF(Bobcat!F13="A","A"," ")</f>
        <v> </v>
      </c>
      <c r="H10" s="24">
        <f>Electives!B15</f>
        <v>8</v>
      </c>
      <c r="I10" s="24" t="str">
        <f>Electives!C15</f>
        <v>Your Religious Leaders</v>
      </c>
      <c r="J10" s="20" t="str">
        <f>IF(Electives!F15&gt;0,Electives!F15," ")</f>
        <v> </v>
      </c>
    </row>
    <row r="11" spans="4:10" ht="12.75">
      <c r="D11" s="69">
        <v>6</v>
      </c>
      <c r="E11" s="66" t="s">
        <v>42</v>
      </c>
      <c r="F11" s="20" t="str">
        <f>IF(Bobcat!F14="A","A"," ")</f>
        <v> </v>
      </c>
      <c r="H11" s="24">
        <f>Electives!B16</f>
        <v>9</v>
      </c>
      <c r="I11" s="24" t="str">
        <f>Electives!C16</f>
        <v>A New Friend</v>
      </c>
      <c r="J11" s="20" t="str">
        <f>IF(Electives!F16&gt;0,Electives!F16," ")</f>
        <v> </v>
      </c>
    </row>
    <row r="12" spans="4:10" ht="12.75" customHeight="1">
      <c r="D12" s="69">
        <v>7</v>
      </c>
      <c r="E12" s="66" t="s">
        <v>43</v>
      </c>
      <c r="F12" s="20" t="str">
        <f>IF(Bobcat!F15="A","A"," ")</f>
        <v> </v>
      </c>
      <c r="H12" s="24">
        <f>Electives!B17</f>
        <v>10</v>
      </c>
      <c r="I12" s="24" t="str">
        <f>Electives!C17</f>
        <v>Helping Hands</v>
      </c>
      <c r="J12" s="20" t="str">
        <f>IF(Electives!F17&gt;0,Electives!F17," ")</f>
        <v> </v>
      </c>
    </row>
    <row r="13" spans="1:10" ht="12.75">
      <c r="A13" s="1" t="s">
        <v>22</v>
      </c>
      <c r="D13" s="69">
        <v>8</v>
      </c>
      <c r="E13" s="66" t="s">
        <v>44</v>
      </c>
      <c r="F13" s="20" t="str">
        <f>IF(Bobcat!F16="A","A"," ")</f>
        <v> </v>
      </c>
      <c r="H13" s="24">
        <f>Electives!B18</f>
        <v>11</v>
      </c>
      <c r="I13" s="24" t="str">
        <f>Electives!C18</f>
        <v>Helping the Needy</v>
      </c>
      <c r="J13" s="20" t="str">
        <f>IF(Electives!F18&gt;0,Electives!F18," ")</f>
        <v> </v>
      </c>
    </row>
    <row r="14" spans="1:10" ht="12.75">
      <c r="A14" s="28" t="s">
        <v>47</v>
      </c>
      <c r="B14" s="35" t="str">
        <f>Achievements!F14</f>
        <v> </v>
      </c>
      <c r="H14" s="24">
        <f>Electives!B19</f>
        <v>12</v>
      </c>
      <c r="I14" s="24" t="str">
        <f>Electives!C19</f>
        <v>A Friendly Greeting</v>
      </c>
      <c r="J14" s="20" t="str">
        <f>IF(Electives!F19&gt;0,Electives!F19," ")</f>
        <v> </v>
      </c>
    </row>
    <row r="15" spans="1:10" ht="12.75">
      <c r="A15" s="29" t="s">
        <v>51</v>
      </c>
      <c r="B15" s="35" t="str">
        <f>Achievements!F19</f>
        <v> </v>
      </c>
      <c r="H15" s="24">
        <f>Electives!B20</f>
        <v>13</v>
      </c>
      <c r="I15" s="24" t="str">
        <f>Electives!C20</f>
        <v>Making Change</v>
      </c>
      <c r="J15" s="20" t="str">
        <f>IF(Electives!F20&gt;0,Electives!F20," ")</f>
        <v> </v>
      </c>
    </row>
    <row r="16" spans="1:10" ht="12.75" customHeight="1">
      <c r="A16" s="29" t="s">
        <v>56</v>
      </c>
      <c r="B16" s="35" t="str">
        <f>Achievements!F25</f>
        <v> </v>
      </c>
      <c r="D16" s="223" t="s">
        <v>125</v>
      </c>
      <c r="E16" s="223"/>
      <c r="F16" s="223"/>
      <c r="H16" s="24">
        <f>Electives!B21</f>
        <v>14</v>
      </c>
      <c r="I16" s="24" t="str">
        <f>Electives!C21</f>
        <v>Reading Fun</v>
      </c>
      <c r="J16" s="20" t="str">
        <f>IF(Electives!F21&gt;0,Electives!F21," ")</f>
        <v> </v>
      </c>
    </row>
    <row r="17" spans="1:10" ht="12.75">
      <c r="A17" s="29" t="s">
        <v>55</v>
      </c>
      <c r="B17" s="35" t="str">
        <f>Achievements!F30</f>
        <v> </v>
      </c>
      <c r="D17" s="223"/>
      <c r="E17" s="223"/>
      <c r="F17" s="223"/>
      <c r="H17" s="24">
        <f>Electives!B22</f>
        <v>15</v>
      </c>
      <c r="I17" s="24" t="str">
        <f>Electives!C22</f>
        <v>Our Colorful World</v>
      </c>
      <c r="J17" s="20" t="str">
        <f>IF(Electives!F22&gt;0,Electives!F22," ")</f>
        <v> </v>
      </c>
    </row>
    <row r="18" spans="1:10" ht="12.75">
      <c r="A18" s="30" t="s">
        <v>160</v>
      </c>
      <c r="B18" s="35" t="str">
        <f>Achievements!F35</f>
        <v> </v>
      </c>
      <c r="D18" s="20">
        <v>1</v>
      </c>
      <c r="E18" s="66" t="s">
        <v>159</v>
      </c>
      <c r="F18" s="20" t="str">
        <f>IF(Achievements!F6="A","A"," ")</f>
        <v> </v>
      </c>
      <c r="H18" s="24">
        <f>Electives!B23</f>
        <v>16</v>
      </c>
      <c r="I18" s="24" t="str">
        <f>Electives!C23</f>
        <v>Collecting and Other Hobbies</v>
      </c>
      <c r="J18" s="20" t="str">
        <f>IF(Electives!F23&gt;0,Electives!F23," ")</f>
        <v> </v>
      </c>
    </row>
    <row r="19" spans="1:10" ht="12.75">
      <c r="A19" s="73"/>
      <c r="B19" s="74"/>
      <c r="D19" s="20">
        <v>2</v>
      </c>
      <c r="E19" s="66" t="s">
        <v>72</v>
      </c>
      <c r="F19" s="20" t="str">
        <f>IF(Achievements!F7="A","A"," ")</f>
        <v> </v>
      </c>
      <c r="H19" s="24">
        <f>Electives!B24</f>
        <v>17</v>
      </c>
      <c r="I19" s="24" t="str">
        <f>Electives!C24</f>
        <v>Make a Model</v>
      </c>
      <c r="J19" s="20" t="str">
        <f>IF(Electives!F24&gt;0,Electives!F24," ")</f>
        <v> </v>
      </c>
    </row>
    <row r="20" spans="1:10" ht="12.75" customHeight="1">
      <c r="A20" s="73"/>
      <c r="B20" s="74"/>
      <c r="D20" s="20">
        <v>3</v>
      </c>
      <c r="E20" s="66" t="s">
        <v>229</v>
      </c>
      <c r="F20" s="20" t="str">
        <f>IF(Achievements!F8="A","A"," ")</f>
        <v> </v>
      </c>
      <c r="H20" s="24">
        <f>Electives!B25</f>
        <v>18</v>
      </c>
      <c r="I20" s="24" t="str">
        <f>Electives!C25</f>
        <v>Sew a Button</v>
      </c>
      <c r="J20" s="20" t="str">
        <f>IF(Electives!F25&gt;0,Electives!F25," ")</f>
        <v> </v>
      </c>
    </row>
    <row r="21" spans="1:10" ht="12.75">
      <c r="A21" s="73"/>
      <c r="B21" s="74"/>
      <c r="H21" s="24">
        <f>Electives!B26</f>
        <v>19</v>
      </c>
      <c r="I21" s="24" t="str">
        <f>Electives!C26</f>
        <v>Magic Fun</v>
      </c>
      <c r="J21" s="20" t="str">
        <f>IF(Electives!F26&gt;0,Electives!F26," ")</f>
        <v> </v>
      </c>
    </row>
    <row r="22" spans="1:10" ht="12.75">
      <c r="A22" s="73"/>
      <c r="B22" s="74"/>
      <c r="H22" s="24">
        <f>Electives!B27</f>
        <v>20</v>
      </c>
      <c r="I22" s="24" t="str">
        <f>Electives!C27</f>
        <v>Get the Word Out</v>
      </c>
      <c r="J22" s="20" t="str">
        <f>IF(Electives!F27&gt;0,Electives!F27," ")</f>
        <v> </v>
      </c>
    </row>
    <row r="23" spans="1:10" ht="12.75">
      <c r="A23" s="73"/>
      <c r="B23" s="74"/>
      <c r="D23" s="224" t="s">
        <v>131</v>
      </c>
      <c r="E23" s="224"/>
      <c r="F23" s="224"/>
      <c r="H23" s="24">
        <f>Electives!B28</f>
        <v>21</v>
      </c>
      <c r="I23" s="24" t="str">
        <f>Electives!C28</f>
        <v>The Show Must Go On</v>
      </c>
      <c r="J23" s="20" t="str">
        <f>IF(Electives!F28&gt;0,Electives!F28," ")</f>
        <v> </v>
      </c>
    </row>
    <row r="24" spans="4:10" ht="12.75" customHeight="1">
      <c r="D24" s="224"/>
      <c r="E24" s="224"/>
      <c r="F24" s="224"/>
      <c r="H24" s="24">
        <f>Electives!B29</f>
        <v>22</v>
      </c>
      <c r="I24" s="24" t="str">
        <f>Electives!C29</f>
        <v>Picnic Fun</v>
      </c>
      <c r="J24" s="20" t="str">
        <f>IF(Electives!F29&gt;0,Electives!F29," ")</f>
        <v> </v>
      </c>
    </row>
    <row r="25" spans="4:10" ht="12.75" customHeight="1">
      <c r="D25" s="65" t="str">
        <f>Achievements!$B10</f>
        <v>1. Making My Family Special</v>
      </c>
      <c r="E25" s="65"/>
      <c r="F25" s="65"/>
      <c r="H25" s="24">
        <f>Electives!B30</f>
        <v>23</v>
      </c>
      <c r="I25" s="24" t="str">
        <f>Electives!C30</f>
        <v>What Kind of Milk?</v>
      </c>
      <c r="J25" s="20" t="str">
        <f>IF(Electives!F30&gt;0,Electives!F30," ")</f>
        <v> </v>
      </c>
    </row>
    <row r="26" spans="1:10" ht="12.75" customHeight="1">
      <c r="A26" s="31"/>
      <c r="B26" s="2"/>
      <c r="D26" s="20" t="str">
        <f>Achievements!$B11</f>
        <v>f.</v>
      </c>
      <c r="E26" s="3" t="str">
        <f>Achievements!$C11</f>
        <v>Complete a Chore with Partner</v>
      </c>
      <c r="F26" s="20" t="str">
        <f>IF(Achievements!F11="A","A"," ")</f>
        <v> </v>
      </c>
      <c r="H26" s="24">
        <f>Electives!B31</f>
        <v>24</v>
      </c>
      <c r="I26" s="24" t="str">
        <f>Electives!C31</f>
        <v>Help in the Kitchen</v>
      </c>
      <c r="J26" s="20" t="str">
        <f>IF(Electives!F31&gt;0,Electives!F31," ")</f>
        <v> </v>
      </c>
    </row>
    <row r="27" spans="1:10" ht="12.75">
      <c r="A27" s="2"/>
      <c r="B27" s="19"/>
      <c r="D27" s="20" t="str">
        <f>Achievements!$B12</f>
        <v>d.</v>
      </c>
      <c r="E27" s="3" t="str">
        <f>Achievements!$C12</f>
        <v>Make a Family Scrapbook</v>
      </c>
      <c r="F27" s="20" t="str">
        <f>IF(Achievements!F12="A","A"," ")</f>
        <v> </v>
      </c>
      <c r="H27" s="24">
        <f>Electives!B32</f>
        <v>25</v>
      </c>
      <c r="I27" s="24" t="str">
        <f>Electives!C32</f>
        <v>Snack Time</v>
      </c>
      <c r="J27" s="20" t="str">
        <f>IF(Electives!F32&gt;0,Electives!F32," ")</f>
        <v> </v>
      </c>
    </row>
    <row r="28" spans="1:10" ht="12.75">
      <c r="A28" s="2"/>
      <c r="B28" s="19"/>
      <c r="D28" s="20" t="str">
        <f>Achievements!$B13</f>
        <v>g.</v>
      </c>
      <c r="E28" s="3" t="str">
        <f>Achievements!$C13</f>
        <v>Visit historical bldg or old person</v>
      </c>
      <c r="F28" s="20" t="str">
        <f>IF(Achievements!F13="A","A"," ")</f>
        <v> </v>
      </c>
      <c r="H28" s="24">
        <f>Electives!B33</f>
        <v>26</v>
      </c>
      <c r="I28" s="24" t="str">
        <f>Electives!C33</f>
        <v>Phone Manners</v>
      </c>
      <c r="J28" s="20" t="str">
        <f>IF(Electives!F33&gt;0,Electives!F33," ")</f>
        <v> </v>
      </c>
    </row>
    <row r="29" spans="1:10" ht="12.75" customHeight="1">
      <c r="A29" s="2"/>
      <c r="B29" s="76"/>
      <c r="D29" s="65" t="str">
        <f>Achievements!$B15</f>
        <v>2. Where I Live</v>
      </c>
      <c r="E29" s="65"/>
      <c r="F29" s="65"/>
      <c r="H29" s="24">
        <f>Electives!B34</f>
        <v>27</v>
      </c>
      <c r="I29" s="24" t="str">
        <f>Electives!C34</f>
        <v>Emergency!</v>
      </c>
      <c r="J29" s="20" t="str">
        <f>IF(Electives!F34&gt;0,Electives!F34," ")</f>
        <v> </v>
      </c>
    </row>
    <row r="30" spans="1:10" ht="12.75" customHeight="1">
      <c r="A30" s="2"/>
      <c r="B30" s="19"/>
      <c r="D30" s="20" t="str">
        <f>Achievements!$B16</f>
        <v>f.</v>
      </c>
      <c r="E30" s="3" t="str">
        <f>Achievements!$C16</f>
        <v>Look at a map of your community</v>
      </c>
      <c r="F30" s="20" t="str">
        <f>IF(Achievements!F16="A","A"," ")</f>
        <v> </v>
      </c>
      <c r="H30" s="24">
        <f>Electives!B35</f>
        <v>28</v>
      </c>
      <c r="I30" s="24" t="str">
        <f>Electives!C35</f>
        <v>Smoke Detectors</v>
      </c>
      <c r="J30" s="20" t="str">
        <f>IF(Electives!F35&gt;0,Electives!F35," ")</f>
        <v> </v>
      </c>
    </row>
    <row r="31" spans="1:10" ht="12.75">
      <c r="A31" s="2"/>
      <c r="B31" s="19"/>
      <c r="D31" s="20" t="str">
        <f>Achievements!$B17</f>
        <v>d.</v>
      </c>
      <c r="E31" s="3" t="str">
        <f>Achievements!$C17</f>
        <v>Say pledge &amp; do flag ceremony</v>
      </c>
      <c r="F31" s="20" t="str">
        <f>IF(Achievements!F17="A","A"," ")</f>
        <v> </v>
      </c>
      <c r="H31" s="24">
        <f>Electives!B36</f>
        <v>29</v>
      </c>
      <c r="I31" s="24" t="str">
        <f>Electives!C36</f>
        <v>Safety in the Sun</v>
      </c>
      <c r="J31" s="20" t="str">
        <f>IF(Electives!F36&gt;0,Electives!F36," ")</f>
        <v> </v>
      </c>
    </row>
    <row r="32" spans="1:10" ht="12.75">
      <c r="A32" s="2"/>
      <c r="B32" s="19"/>
      <c r="D32" s="20" t="str">
        <f>Achievements!$B18</f>
        <v>g.</v>
      </c>
      <c r="E32" s="3" t="str">
        <f>Achievements!$C18</f>
        <v>Visit police or fire station and ask</v>
      </c>
      <c r="F32" s="20" t="str">
        <f>IF(Achievements!F18="A","A"," ")</f>
        <v> </v>
      </c>
      <c r="H32" s="24">
        <f>Electives!B37</f>
        <v>30</v>
      </c>
      <c r="I32" s="24" t="str">
        <f>Electives!C37</f>
        <v>Plant a Seed</v>
      </c>
      <c r="J32" s="20" t="str">
        <f>IF(Electives!F37&gt;0,Electives!F37,"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IF(Electives!F38&gt;0,Electives!F38," ")</f>
        <v> </v>
      </c>
    </row>
    <row r="34" spans="1:10" ht="12.75" customHeight="1">
      <c r="A34" s="2"/>
      <c r="B34" s="19"/>
      <c r="D34" s="20" t="str">
        <f>Achievements!$B21</f>
        <v>fa.</v>
      </c>
      <c r="E34" s="3" t="str">
        <f>Achievements!$C21</f>
        <v>Plan &amp; practice fire drill</v>
      </c>
      <c r="F34" s="21" t="str">
        <f>IF(Achievements!F21="A","A"," ")</f>
        <v> </v>
      </c>
      <c r="H34" s="24">
        <f>Electives!B39</f>
        <v>32</v>
      </c>
      <c r="I34" s="24" t="str">
        <f>Electives!C39</f>
        <v>Feed the Birds</v>
      </c>
      <c r="J34" s="20" t="str">
        <f>IF(Electives!F39&gt;0,Electives!F39," ")</f>
        <v> </v>
      </c>
    </row>
    <row r="35" spans="1:10" ht="12.75">
      <c r="A35" s="2"/>
      <c r="B35" s="19"/>
      <c r="D35" s="20" t="str">
        <f>Achievements!$B22</f>
        <v>fb.</v>
      </c>
      <c r="E35" s="3" t="str">
        <f>Achievements!$C22</f>
        <v>Develop plan if you get lost</v>
      </c>
      <c r="F35" s="21" t="str">
        <f>IF(Achievements!F22="A","A"," ")</f>
        <v> </v>
      </c>
      <c r="H35" s="24">
        <f>Electives!B40</f>
        <v>33</v>
      </c>
      <c r="I35" s="24" t="str">
        <f>Electives!C40</f>
        <v>Cleanup Treasure Hunt</v>
      </c>
      <c r="J35" s="20" t="str">
        <f>IF(Electives!F40&gt;0,Electives!F40," ")</f>
        <v> </v>
      </c>
    </row>
    <row r="36" spans="1:10" ht="12.75" customHeight="1">
      <c r="A36" s="2"/>
      <c r="B36" s="19"/>
      <c r="D36" s="20" t="str">
        <f>Achievements!$B23</f>
        <v>d.</v>
      </c>
      <c r="E36" s="3" t="str">
        <f>Achievements!$C23</f>
        <v>Make a food guide pyramid</v>
      </c>
      <c r="F36" s="21" t="str">
        <f>IF(Achievements!F23="A","A"," ")</f>
        <v> </v>
      </c>
      <c r="H36" s="24">
        <f>Electives!B41</f>
        <v>34</v>
      </c>
      <c r="I36" s="24" t="str">
        <f>Electives!C41</f>
        <v>Conservation</v>
      </c>
      <c r="J36" s="20" t="str">
        <f>IF(Electives!F41&gt;0,Electives!F41," ")</f>
        <v> </v>
      </c>
    </row>
    <row r="37" spans="1:10" ht="12.75" customHeight="1">
      <c r="A37" s="2"/>
      <c r="B37" s="19"/>
      <c r="D37" s="20" t="str">
        <f>Achievements!$B24</f>
        <v>g.</v>
      </c>
      <c r="E37" s="3" t="str">
        <f>Achievements!$C24</f>
        <v>Watch a sport &amp; learn its rules</v>
      </c>
      <c r="F37" s="21" t="str">
        <f>IF(Achievements!F24="A","A"," ")</f>
        <v> </v>
      </c>
      <c r="H37" s="24">
        <f>Electives!B42</f>
        <v>35</v>
      </c>
      <c r="I37" s="24" t="str">
        <f>Electives!C42</f>
        <v>Fun Outdoors</v>
      </c>
      <c r="J37" s="20" t="str">
        <f>IF(Electives!F42&gt;0,Electives!F42," ")</f>
        <v> </v>
      </c>
    </row>
    <row r="38" spans="1:10" ht="12.75">
      <c r="A38" s="2"/>
      <c r="B38" s="19"/>
      <c r="D38" s="17" t="str">
        <f>Achievements!$B26</f>
        <v>4. How I Tell It</v>
      </c>
      <c r="E38" s="23"/>
      <c r="F38" s="23"/>
      <c r="H38" s="24">
        <f>Electives!B43</f>
        <v>36</v>
      </c>
      <c r="I38" s="24" t="str">
        <f>Electives!C43</f>
        <v>See a Performance</v>
      </c>
      <c r="J38" s="20" t="str">
        <f>IF(Electives!F43&gt;0,Electives!F43," ")</f>
        <v> </v>
      </c>
    </row>
    <row r="39" spans="1:10" ht="12.75" customHeight="1">
      <c r="A39" s="2"/>
      <c r="B39" s="19"/>
      <c r="D39" s="20" t="str">
        <f>Achievements!$B27</f>
        <v>f.</v>
      </c>
      <c r="E39" s="22" t="str">
        <f>Achievements!$C27</f>
        <v>Have family discussion at a meal</v>
      </c>
      <c r="F39" s="21" t="str">
        <f>IF(Achievements!F27="A","A"," ")</f>
        <v> </v>
      </c>
      <c r="H39" s="24">
        <f>Electives!B44</f>
        <v>37</v>
      </c>
      <c r="I39" s="24" t="str">
        <f>Electives!C44</f>
        <v>Take a Bicycle Ride</v>
      </c>
      <c r="J39" s="20" t="str">
        <f>IF(Electives!F44&gt;0,Electives!F44," ")</f>
        <v> </v>
      </c>
    </row>
    <row r="40" spans="1:10" ht="12.75">
      <c r="A40" s="2"/>
      <c r="B40" s="19"/>
      <c r="D40" s="20" t="str">
        <f>Achievements!$B28</f>
        <v>d.</v>
      </c>
      <c r="E40" s="3" t="str">
        <f>Achievements!$C28</f>
        <v>Play "Tell it like it isn't"</v>
      </c>
      <c r="F40" s="21" t="str">
        <f>IF(Achievements!F28="A","A"," ")</f>
        <v> </v>
      </c>
      <c r="H40" s="24">
        <f>Electives!B45</f>
        <v>38</v>
      </c>
      <c r="I40" s="24" t="str">
        <f>Electives!C45</f>
        <v>Bicycle Repair</v>
      </c>
      <c r="J40" s="20" t="str">
        <f>IF(Electives!F45&gt;0,Electives!F45," ")</f>
        <v> </v>
      </c>
    </row>
    <row r="41" spans="1:10" ht="12.75">
      <c r="A41" s="2"/>
      <c r="B41" s="19"/>
      <c r="D41" s="20" t="str">
        <f>Achievements!$B29</f>
        <v>g.</v>
      </c>
      <c r="E41" s="3" t="str">
        <f>Achievements!$C29</f>
        <v>Visit television, radio, or newspapr</v>
      </c>
      <c r="F41" s="21" t="str">
        <f>IF(Achievements!F29="A","A"," ")</f>
        <v> </v>
      </c>
      <c r="H41" s="24">
        <f>Electives!B46</f>
        <v>39</v>
      </c>
      <c r="I41" s="24" t="str">
        <f>Electives!C46</f>
        <v>Go to Work</v>
      </c>
      <c r="J41" s="20" t="str">
        <f>IF(Electives!F46&gt;0,Electives!F46," ")</f>
        <v> </v>
      </c>
    </row>
    <row r="42" spans="1:10" ht="12.75" customHeight="1">
      <c r="A42" s="2"/>
      <c r="B42" s="19"/>
      <c r="D42" s="17" t="str">
        <f>Achievements!$B31</f>
        <v>5. Let's Go Outdoors </v>
      </c>
      <c r="E42" s="17"/>
      <c r="F42" s="17"/>
      <c r="H42" s="24">
        <f>Electives!B47</f>
        <v>40</v>
      </c>
      <c r="I42" s="24" t="str">
        <f>Electives!C47</f>
        <v>Fun in the Water</v>
      </c>
      <c r="J42" s="20" t="str">
        <f>IF(Electives!F47&gt;0,Electives!F47," ")</f>
        <v> </v>
      </c>
    </row>
    <row r="43" spans="1:10" ht="12.75" customHeight="1">
      <c r="A43" s="2"/>
      <c r="B43" s="19"/>
      <c r="D43" s="20" t="str">
        <f>Achievements!$B32</f>
        <v>f.</v>
      </c>
      <c r="E43" s="3" t="str">
        <f>Achievements!$C32</f>
        <v>Go outside &amp; watch the weather</v>
      </c>
      <c r="F43" s="20" t="str">
        <f>IF(Achievements!F32="A","A"," ")</f>
        <v> </v>
      </c>
      <c r="H43" s="24">
        <f>Electives!B48</f>
        <v>41</v>
      </c>
      <c r="I43" s="24" t="str">
        <f>Electives!C48</f>
        <v>Transportation</v>
      </c>
      <c r="J43" s="20" t="str">
        <f>IF(Electives!F48&gt;0,Electives!F48," ")</f>
        <v> </v>
      </c>
    </row>
    <row r="44" spans="1:10" ht="12.75">
      <c r="A44" s="2"/>
      <c r="B44" s="19"/>
      <c r="D44" s="20" t="str">
        <f>Achievements!$B33</f>
        <v>d.</v>
      </c>
      <c r="E44" s="3" t="str">
        <f>Achievements!$C33</f>
        <v>Make a leaf rubbing</v>
      </c>
      <c r="F44" s="20" t="str">
        <f>IF(Achievements!F33="A","A"," ")</f>
        <v> </v>
      </c>
      <c r="H44" s="24">
        <f>Electives!B49</f>
        <v>42</v>
      </c>
      <c r="I44" s="24" t="str">
        <f>Electives!C49</f>
        <v>Fun at the Zoo</v>
      </c>
      <c r="J44" s="20" t="str">
        <f>IF(Electives!F49&gt;0,Electives!F49," ")</f>
        <v> </v>
      </c>
    </row>
    <row r="45" spans="1:10" ht="12.75" customHeight="1">
      <c r="A45" s="2"/>
      <c r="B45" s="19"/>
      <c r="D45" s="20" t="str">
        <f>Achievements!$B34</f>
        <v>g.</v>
      </c>
      <c r="E45" s="3" t="str">
        <f>Achievements!$C34</f>
        <v>Take a hike with your den</v>
      </c>
      <c r="F45" s="20" t="str">
        <f>IF(Achievements!F34="A","A"," ")</f>
        <v> </v>
      </c>
      <c r="H45" s="24">
        <f>Electives!B50</f>
        <v>43</v>
      </c>
      <c r="I45" s="24" t="str">
        <f>Electives!C50</f>
        <v>Pet Care</v>
      </c>
      <c r="J45" s="20" t="str">
        <f>IF(Electives!F50&gt;0,Electives!F50," ")</f>
        <v> </v>
      </c>
    </row>
    <row r="46" spans="1:10" ht="12.75">
      <c r="A46" s="2"/>
      <c r="B46" s="19"/>
      <c r="H46" s="24">
        <f>Electives!B51</f>
        <v>44</v>
      </c>
      <c r="I46" s="24" t="str">
        <f>Electives!C51</f>
        <v>Dairy Products</v>
      </c>
      <c r="J46" s="20" t="str">
        <f>IF(Electives!F51&gt;0,Electives!F51," ")</f>
        <v> </v>
      </c>
    </row>
    <row r="47" spans="1:10" ht="12.75">
      <c r="A47" s="2"/>
      <c r="B47" s="19"/>
      <c r="H47" s="24">
        <f>Electives!B52</f>
        <v>45</v>
      </c>
      <c r="I47" s="24" t="str">
        <f>Electives!C52</f>
        <v>Fresh Baking</v>
      </c>
      <c r="J47" s="20" t="str">
        <f>IF(Electives!F52&gt;0,Electives!F52," ")</f>
        <v> </v>
      </c>
    </row>
    <row r="48" spans="1:10" ht="12.75" customHeight="1">
      <c r="A48" s="2"/>
      <c r="B48" s="19"/>
      <c r="H48" s="24">
        <f>Electives!B53</f>
        <v>46</v>
      </c>
      <c r="I48" s="24" t="str">
        <f>Electives!C53</f>
        <v>Healthy Teeth and Gums</v>
      </c>
      <c r="J48" s="20" t="str">
        <f>IF(Electives!F53&gt;0,Electives!F53," ")</f>
        <v> </v>
      </c>
    </row>
    <row r="49" spans="1:10" ht="12.75" customHeight="1">
      <c r="A49" s="2"/>
      <c r="B49" s="19"/>
      <c r="H49" s="24">
        <f>Electives!B54</f>
        <v>47</v>
      </c>
      <c r="I49" s="24" t="str">
        <f>Electives!C54</f>
        <v>Reduce, Reuse, Recycle</v>
      </c>
      <c r="J49" s="20" t="str">
        <f>IF(Electives!F54&gt;0,Electives!F54," ")</f>
        <v> </v>
      </c>
    </row>
    <row r="50" spans="1:10" ht="12.75">
      <c r="A50" s="2"/>
      <c r="B50" s="2"/>
      <c r="H50" s="24">
        <f>Electives!B55</f>
        <v>48</v>
      </c>
      <c r="I50" s="24" t="str">
        <f>Electives!C55</f>
        <v>Go for a Ride</v>
      </c>
      <c r="J50" s="20" t="str">
        <f>IF(Electives!F55&gt;0,Electives!F55," ")</f>
        <v> </v>
      </c>
    </row>
    <row r="51" spans="8:10" ht="12.75">
      <c r="H51" s="24">
        <f>Electives!B56</f>
        <v>49</v>
      </c>
      <c r="I51" s="24" t="str">
        <f>Electives!C56</f>
        <v>Your Government</v>
      </c>
      <c r="J51" s="20" t="str">
        <f>IF(Electives!F56&gt;0,Electives!F56," ")</f>
        <v> </v>
      </c>
    </row>
    <row r="52" spans="8:10" ht="12.75">
      <c r="H52" s="24">
        <f>Electives!B57</f>
        <v>50</v>
      </c>
      <c r="I52" s="24" t="str">
        <f>Electives!C57</f>
        <v>Banking</v>
      </c>
      <c r="J52" s="20" t="str">
        <f>IF(Electives!F57&gt;0,Electives!F57,"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3</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IF(Bobcat!G6="A","A"," ")</f>
        <v> </v>
      </c>
      <c r="G3" s="65"/>
      <c r="H3" s="24">
        <f>Electives!B8</f>
        <v>1</v>
      </c>
      <c r="I3" s="24" t="str">
        <f>Electives!C8</f>
        <v>How Do You Celebrate?</v>
      </c>
      <c r="J3" s="20" t="str">
        <f>IF(Electives!G8&gt;0,Electives!G8," ")</f>
        <v> </v>
      </c>
    </row>
    <row r="4" spans="1:10" ht="12.75" customHeight="1">
      <c r="A4" s="26" t="s">
        <v>165</v>
      </c>
      <c r="B4" s="20" t="str">
        <f>IF(COUNTIF(F3:F13,"A")&gt;10,"C",IF(COUNTIF(F3:F13,"A")&gt;0,"P"," "))</f>
        <v> </v>
      </c>
      <c r="D4" s="67"/>
      <c r="E4" s="66" t="s">
        <v>35</v>
      </c>
      <c r="F4" s="20" t="str">
        <f>IF(Bobcat!G7="A","A"," ")</f>
        <v> </v>
      </c>
      <c r="H4" s="24">
        <f>Electives!B9</f>
        <v>2</v>
      </c>
      <c r="I4" s="24" t="str">
        <f>Electives!C9</f>
        <v>Making Decorations</v>
      </c>
      <c r="J4" s="20" t="str">
        <f>IF(Electives!G9&gt;0,Electives!G9," ")</f>
        <v> </v>
      </c>
    </row>
    <row r="5" spans="1:10" ht="12.75">
      <c r="A5" s="27" t="s">
        <v>125</v>
      </c>
      <c r="B5" s="33" t="str">
        <f>Achievements!G9</f>
        <v> </v>
      </c>
      <c r="D5" s="67"/>
      <c r="E5" s="66" t="s">
        <v>36</v>
      </c>
      <c r="F5" s="20" t="str">
        <f>IF(Bobcat!G8="A","A"," ")</f>
        <v> </v>
      </c>
      <c r="H5" s="24">
        <f>Electives!B10</f>
        <v>3</v>
      </c>
      <c r="I5" s="24" t="str">
        <f>Electives!C10</f>
        <v>Fun and Games</v>
      </c>
      <c r="J5" s="20" t="str">
        <f>IF(Electives!G10&gt;0,Electives!G10," ")</f>
        <v> </v>
      </c>
    </row>
    <row r="6" spans="1:10" ht="12.75">
      <c r="A6" s="67" t="s">
        <v>155</v>
      </c>
      <c r="B6" s="33" t="str">
        <f>IF(COUNTIF(B14:B18,"C")&gt;4,"C",IF(COUNTIF(B14:B18,"C")&gt;0,"P",IF(COUNTIF(B14:B18,"P")&gt;0,"P"," ")))</f>
        <v> </v>
      </c>
      <c r="D6" s="71"/>
      <c r="E6" s="66" t="s">
        <v>37</v>
      </c>
      <c r="F6" s="20" t="str">
        <f>IF(Bobcat!G9="A","A"," ")</f>
        <v> </v>
      </c>
      <c r="H6" s="24">
        <f>Electives!B11</f>
        <v>4</v>
      </c>
      <c r="I6" s="24" t="str">
        <f>Electives!C11</f>
        <v>Display a Picture</v>
      </c>
      <c r="J6" s="20" t="str">
        <f>IF(Electives!G11&gt;0,Electives!G11,"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IF(Bobcat!G10="A","A"," ")</f>
        <v> </v>
      </c>
      <c r="H7" s="24">
        <f>Electives!B12</f>
        <v>5</v>
      </c>
      <c r="I7" s="24" t="str">
        <f>Electives!C12</f>
        <v>Family Mobile</v>
      </c>
      <c r="J7" s="20" t="str">
        <f>IF(Electives!G12&gt;0,Electives!G12,"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IF(Bobcat!G11="A","A"," ")</f>
        <v> </v>
      </c>
      <c r="H8" s="24">
        <f>Electives!B13</f>
        <v>6</v>
      </c>
      <c r="I8" s="24" t="str">
        <f>Electives!C13</f>
        <v>Song Time</v>
      </c>
      <c r="J8" s="20" t="str">
        <f>IF(Electives!G13&gt;0,Electives!G13,"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IF(Bobcat!G12="A","A"," ")</f>
        <v> </v>
      </c>
      <c r="H9" s="24">
        <f>Electives!B14</f>
        <v>7</v>
      </c>
      <c r="I9" s="24" t="str">
        <f>Electives!C14</f>
        <v>Play Along</v>
      </c>
      <c r="J9" s="20" t="str">
        <f>IF(Electives!G14&gt;0,Electives!G14," ")</f>
        <v> </v>
      </c>
    </row>
    <row r="10" spans="1:10" ht="12" customHeight="1">
      <c r="A10" s="75" t="s">
        <v>164</v>
      </c>
      <c r="B10" s="33" t="str">
        <f>IF(Electives!G6&lt;&gt;" ",INT(Electives!G6/10)," ")</f>
        <v> </v>
      </c>
      <c r="D10" s="69">
        <v>5</v>
      </c>
      <c r="E10" s="66" t="s">
        <v>41</v>
      </c>
      <c r="F10" s="20" t="str">
        <f>IF(Bobcat!G13="A","A"," ")</f>
        <v> </v>
      </c>
      <c r="H10" s="24">
        <f>Electives!B15</f>
        <v>8</v>
      </c>
      <c r="I10" s="24" t="str">
        <f>Electives!C15</f>
        <v>Your Religious Leaders</v>
      </c>
      <c r="J10" s="20" t="str">
        <f>IF(Electives!G15&gt;0,Electives!G15," ")</f>
        <v> </v>
      </c>
    </row>
    <row r="11" spans="4:10" ht="12.75">
      <c r="D11" s="69">
        <v>6</v>
      </c>
      <c r="E11" s="66" t="s">
        <v>42</v>
      </c>
      <c r="F11" s="20" t="str">
        <f>IF(Bobcat!G14="A","A"," ")</f>
        <v> </v>
      </c>
      <c r="H11" s="24">
        <f>Electives!B16</f>
        <v>9</v>
      </c>
      <c r="I11" s="24" t="str">
        <f>Electives!C16</f>
        <v>A New Friend</v>
      </c>
      <c r="J11" s="20" t="str">
        <f>IF(Electives!G16&gt;0,Electives!G16," ")</f>
        <v> </v>
      </c>
    </row>
    <row r="12" spans="4:10" ht="12.75" customHeight="1">
      <c r="D12" s="69">
        <v>7</v>
      </c>
      <c r="E12" s="66" t="s">
        <v>43</v>
      </c>
      <c r="F12" s="20" t="str">
        <f>IF(Bobcat!G15="A","A"," ")</f>
        <v> </v>
      </c>
      <c r="H12" s="24">
        <f>Electives!B17</f>
        <v>10</v>
      </c>
      <c r="I12" s="24" t="str">
        <f>Electives!C17</f>
        <v>Helping Hands</v>
      </c>
      <c r="J12" s="20" t="str">
        <f>IF(Electives!G17&gt;0,Electives!G17," ")</f>
        <v> </v>
      </c>
    </row>
    <row r="13" spans="1:10" ht="12.75">
      <c r="A13" s="1" t="s">
        <v>22</v>
      </c>
      <c r="D13" s="69">
        <v>8</v>
      </c>
      <c r="E13" s="66" t="s">
        <v>44</v>
      </c>
      <c r="F13" s="20" t="str">
        <f>IF(Bobcat!G16="A","A"," ")</f>
        <v> </v>
      </c>
      <c r="H13" s="24">
        <f>Electives!B18</f>
        <v>11</v>
      </c>
      <c r="I13" s="24" t="str">
        <f>Electives!C18</f>
        <v>Helping the Needy</v>
      </c>
      <c r="J13" s="20" t="str">
        <f>IF(Electives!G18&gt;0,Electives!G18," ")</f>
        <v> </v>
      </c>
    </row>
    <row r="14" spans="1:10" ht="12.75">
      <c r="A14" s="28" t="s">
        <v>47</v>
      </c>
      <c r="B14" s="35" t="str">
        <f>Achievements!G14</f>
        <v> </v>
      </c>
      <c r="H14" s="24">
        <f>Electives!B19</f>
        <v>12</v>
      </c>
      <c r="I14" s="24" t="str">
        <f>Electives!C19</f>
        <v>A Friendly Greeting</v>
      </c>
      <c r="J14" s="20" t="str">
        <f>IF(Electives!G19&gt;0,Electives!G19," ")</f>
        <v> </v>
      </c>
    </row>
    <row r="15" spans="1:10" ht="12.75">
      <c r="A15" s="29" t="s">
        <v>51</v>
      </c>
      <c r="B15" s="35" t="str">
        <f>Achievements!G19</f>
        <v> </v>
      </c>
      <c r="H15" s="24">
        <f>Electives!B20</f>
        <v>13</v>
      </c>
      <c r="I15" s="24" t="str">
        <f>Electives!C20</f>
        <v>Making Change</v>
      </c>
      <c r="J15" s="20" t="str">
        <f>IF(Electives!G20&gt;0,Electives!G20," ")</f>
        <v> </v>
      </c>
    </row>
    <row r="16" spans="1:10" ht="12.75" customHeight="1">
      <c r="A16" s="29" t="s">
        <v>56</v>
      </c>
      <c r="B16" s="35" t="str">
        <f>Achievements!G25</f>
        <v> </v>
      </c>
      <c r="D16" s="223" t="s">
        <v>125</v>
      </c>
      <c r="E16" s="223"/>
      <c r="F16" s="223"/>
      <c r="H16" s="24">
        <f>Electives!B21</f>
        <v>14</v>
      </c>
      <c r="I16" s="24" t="str">
        <f>Electives!C21</f>
        <v>Reading Fun</v>
      </c>
      <c r="J16" s="20" t="str">
        <f>IF(Electives!G21&gt;0,Electives!G21," ")</f>
        <v> </v>
      </c>
    </row>
    <row r="17" spans="1:10" ht="12.75">
      <c r="A17" s="29" t="s">
        <v>55</v>
      </c>
      <c r="B17" s="35" t="str">
        <f>Achievements!G30</f>
        <v> </v>
      </c>
      <c r="D17" s="223"/>
      <c r="E17" s="223"/>
      <c r="F17" s="223"/>
      <c r="H17" s="24">
        <f>Electives!B22</f>
        <v>15</v>
      </c>
      <c r="I17" s="24" t="str">
        <f>Electives!C22</f>
        <v>Our Colorful World</v>
      </c>
      <c r="J17" s="20" t="str">
        <f>IF(Electives!G22&gt;0,Electives!G22," ")</f>
        <v> </v>
      </c>
    </row>
    <row r="18" spans="1:10" ht="12.75">
      <c r="A18" s="30" t="s">
        <v>160</v>
      </c>
      <c r="B18" s="35" t="str">
        <f>Achievements!G35</f>
        <v> </v>
      </c>
      <c r="D18" s="20">
        <v>1</v>
      </c>
      <c r="E18" s="66" t="s">
        <v>159</v>
      </c>
      <c r="F18" s="20" t="str">
        <f>IF(Achievements!G6="A","A"," ")</f>
        <v> </v>
      </c>
      <c r="H18" s="24">
        <f>Electives!B23</f>
        <v>16</v>
      </c>
      <c r="I18" s="24" t="str">
        <f>Electives!C23</f>
        <v>Collecting and Other Hobbies</v>
      </c>
      <c r="J18" s="20" t="str">
        <f>IF(Electives!G23&gt;0,Electives!G23," ")</f>
        <v> </v>
      </c>
    </row>
    <row r="19" spans="1:10" ht="12.75">
      <c r="A19" s="73"/>
      <c r="B19" s="74"/>
      <c r="D19" s="20">
        <v>2</v>
      </c>
      <c r="E19" s="66" t="s">
        <v>72</v>
      </c>
      <c r="F19" s="20" t="str">
        <f>IF(Achievements!G7="A","A"," ")</f>
        <v> </v>
      </c>
      <c r="H19" s="24">
        <f>Electives!B24</f>
        <v>17</v>
      </c>
      <c r="I19" s="24" t="str">
        <f>Electives!C24</f>
        <v>Make a Model</v>
      </c>
      <c r="J19" s="20" t="str">
        <f>IF(Electives!G24&gt;0,Electives!G24," ")</f>
        <v> </v>
      </c>
    </row>
    <row r="20" spans="1:10" ht="12.75" customHeight="1">
      <c r="A20" s="73"/>
      <c r="B20" s="74"/>
      <c r="D20" s="20">
        <v>3</v>
      </c>
      <c r="E20" s="66" t="s">
        <v>229</v>
      </c>
      <c r="F20" s="20" t="str">
        <f>IF(Achievements!G8="A","A"," ")</f>
        <v> </v>
      </c>
      <c r="H20" s="24">
        <f>Electives!B25</f>
        <v>18</v>
      </c>
      <c r="I20" s="24" t="str">
        <f>Electives!C25</f>
        <v>Sew a Button</v>
      </c>
      <c r="J20" s="20" t="str">
        <f>IF(Electives!G25&gt;0,Electives!G25," ")</f>
        <v> </v>
      </c>
    </row>
    <row r="21" spans="1:10" ht="12.75">
      <c r="A21" s="73"/>
      <c r="B21" s="74"/>
      <c r="H21" s="24">
        <f>Electives!B26</f>
        <v>19</v>
      </c>
      <c r="I21" s="24" t="str">
        <f>Electives!C26</f>
        <v>Magic Fun</v>
      </c>
      <c r="J21" s="20" t="str">
        <f>IF(Electives!G26&gt;0,Electives!G26," ")</f>
        <v> </v>
      </c>
    </row>
    <row r="22" spans="1:10" ht="12.75">
      <c r="A22" s="73"/>
      <c r="B22" s="74"/>
      <c r="H22" s="24">
        <f>Electives!B27</f>
        <v>20</v>
      </c>
      <c r="I22" s="24" t="str">
        <f>Electives!C27</f>
        <v>Get the Word Out</v>
      </c>
      <c r="J22" s="20" t="str">
        <f>IF(Electives!G27&gt;0,Electives!G27," ")</f>
        <v> </v>
      </c>
    </row>
    <row r="23" spans="1:10" ht="12.75">
      <c r="A23" s="73"/>
      <c r="B23" s="74"/>
      <c r="D23" s="224" t="s">
        <v>131</v>
      </c>
      <c r="E23" s="224"/>
      <c r="F23" s="224"/>
      <c r="H23" s="24">
        <f>Electives!B28</f>
        <v>21</v>
      </c>
      <c r="I23" s="24" t="str">
        <f>Electives!C28</f>
        <v>The Show Must Go On</v>
      </c>
      <c r="J23" s="20" t="str">
        <f>IF(Electives!G28&gt;0,Electives!G28," ")</f>
        <v> </v>
      </c>
    </row>
    <row r="24" spans="4:10" ht="12.75" customHeight="1">
      <c r="D24" s="224"/>
      <c r="E24" s="224"/>
      <c r="F24" s="224"/>
      <c r="H24" s="24">
        <f>Electives!B29</f>
        <v>22</v>
      </c>
      <c r="I24" s="24" t="str">
        <f>Electives!C29</f>
        <v>Picnic Fun</v>
      </c>
      <c r="J24" s="20" t="str">
        <f>IF(Electives!G29&gt;0,Electives!G29," ")</f>
        <v> </v>
      </c>
    </row>
    <row r="25" spans="4:10" ht="12.75" customHeight="1">
      <c r="D25" s="65" t="str">
        <f>Achievements!$B10</f>
        <v>1. Making My Family Special</v>
      </c>
      <c r="E25" s="65"/>
      <c r="F25" s="65"/>
      <c r="H25" s="24">
        <f>Electives!B30</f>
        <v>23</v>
      </c>
      <c r="I25" s="24" t="str">
        <f>Electives!C30</f>
        <v>What Kind of Milk?</v>
      </c>
      <c r="J25" s="20" t="str">
        <f>IF(Electives!G30&gt;0,Electives!G30," ")</f>
        <v> </v>
      </c>
    </row>
    <row r="26" spans="1:10" ht="12.75" customHeight="1">
      <c r="A26" s="31"/>
      <c r="B26" s="2"/>
      <c r="D26" s="20" t="str">
        <f>Achievements!$B11</f>
        <v>f.</v>
      </c>
      <c r="E26" s="3" t="str">
        <f>Achievements!$C11</f>
        <v>Complete a Chore with Partner</v>
      </c>
      <c r="F26" s="20" t="str">
        <f>IF(Achievements!G11="A","A"," ")</f>
        <v> </v>
      </c>
      <c r="H26" s="24">
        <f>Electives!B31</f>
        <v>24</v>
      </c>
      <c r="I26" s="24" t="str">
        <f>Electives!C31</f>
        <v>Help in the Kitchen</v>
      </c>
      <c r="J26" s="20" t="str">
        <f>IF(Electives!G31&gt;0,Electives!G31," ")</f>
        <v> </v>
      </c>
    </row>
    <row r="27" spans="1:10" ht="12.75">
      <c r="A27" s="2"/>
      <c r="B27" s="19"/>
      <c r="D27" s="20" t="str">
        <f>Achievements!$B12</f>
        <v>d.</v>
      </c>
      <c r="E27" s="3" t="str">
        <f>Achievements!$C12</f>
        <v>Make a Family Scrapbook</v>
      </c>
      <c r="F27" s="20" t="str">
        <f>IF(Achievements!G12="A","A"," ")</f>
        <v> </v>
      </c>
      <c r="H27" s="24">
        <f>Electives!B32</f>
        <v>25</v>
      </c>
      <c r="I27" s="24" t="str">
        <f>Electives!C32</f>
        <v>Snack Time</v>
      </c>
      <c r="J27" s="20" t="str">
        <f>IF(Electives!G32&gt;0,Electives!G32," ")</f>
        <v> </v>
      </c>
    </row>
    <row r="28" spans="1:10" ht="12.75">
      <c r="A28" s="2"/>
      <c r="B28" s="19"/>
      <c r="D28" s="20" t="str">
        <f>Achievements!$B13</f>
        <v>g.</v>
      </c>
      <c r="E28" s="3" t="str">
        <f>Achievements!$C13</f>
        <v>Visit historical bldg or old person</v>
      </c>
      <c r="F28" s="20" t="str">
        <f>IF(Achievements!G13="A","A"," ")</f>
        <v> </v>
      </c>
      <c r="H28" s="24">
        <f>Electives!B33</f>
        <v>26</v>
      </c>
      <c r="I28" s="24" t="str">
        <f>Electives!C33</f>
        <v>Phone Manners</v>
      </c>
      <c r="J28" s="20" t="str">
        <f>IF(Electives!G33&gt;0,Electives!G33," ")</f>
        <v> </v>
      </c>
    </row>
    <row r="29" spans="1:10" ht="12.75" customHeight="1">
      <c r="A29" s="2"/>
      <c r="B29" s="76"/>
      <c r="D29" s="65" t="str">
        <f>Achievements!$B15</f>
        <v>2. Where I Live</v>
      </c>
      <c r="E29" s="65"/>
      <c r="F29" s="65"/>
      <c r="H29" s="24">
        <f>Electives!B34</f>
        <v>27</v>
      </c>
      <c r="I29" s="24" t="str">
        <f>Electives!C34</f>
        <v>Emergency!</v>
      </c>
      <c r="J29" s="20" t="str">
        <f>IF(Electives!G34&gt;0,Electives!G34," ")</f>
        <v> </v>
      </c>
    </row>
    <row r="30" spans="1:10" ht="12.75" customHeight="1">
      <c r="A30" s="2"/>
      <c r="B30" s="19"/>
      <c r="D30" s="20" t="str">
        <f>Achievements!$B16</f>
        <v>f.</v>
      </c>
      <c r="E30" s="3" t="str">
        <f>Achievements!$C16</f>
        <v>Look at a map of your community</v>
      </c>
      <c r="F30" s="20" t="str">
        <f>IF(Achievements!G16="A","A"," ")</f>
        <v> </v>
      </c>
      <c r="H30" s="24">
        <f>Electives!B35</f>
        <v>28</v>
      </c>
      <c r="I30" s="24" t="str">
        <f>Electives!C35</f>
        <v>Smoke Detectors</v>
      </c>
      <c r="J30" s="20" t="str">
        <f>IF(Electives!G35&gt;0,Electives!G35," ")</f>
        <v> </v>
      </c>
    </row>
    <row r="31" spans="1:10" ht="12.75">
      <c r="A31" s="2"/>
      <c r="B31" s="19"/>
      <c r="D31" s="20" t="str">
        <f>Achievements!$B17</f>
        <v>d.</v>
      </c>
      <c r="E31" s="3" t="str">
        <f>Achievements!$C17</f>
        <v>Say pledge &amp; do flag ceremony</v>
      </c>
      <c r="F31" s="20" t="str">
        <f>IF(Achievements!G17="A","A"," ")</f>
        <v> </v>
      </c>
      <c r="H31" s="24">
        <f>Electives!B36</f>
        <v>29</v>
      </c>
      <c r="I31" s="24" t="str">
        <f>Electives!C36</f>
        <v>Safety in the Sun</v>
      </c>
      <c r="J31" s="20" t="str">
        <f>IF(Electives!G36&gt;0,Electives!G36," ")</f>
        <v> </v>
      </c>
    </row>
    <row r="32" spans="1:10" ht="12.75">
      <c r="A32" s="2"/>
      <c r="B32" s="19"/>
      <c r="D32" s="20" t="str">
        <f>Achievements!$B18</f>
        <v>g.</v>
      </c>
      <c r="E32" s="3" t="str">
        <f>Achievements!$C18</f>
        <v>Visit police or fire station and ask</v>
      </c>
      <c r="F32" s="20" t="str">
        <f>IF(Achievements!G18="A","A"," ")</f>
        <v> </v>
      </c>
      <c r="H32" s="24">
        <f>Electives!B37</f>
        <v>30</v>
      </c>
      <c r="I32" s="24" t="str">
        <f>Electives!C37</f>
        <v>Plant a Seed</v>
      </c>
      <c r="J32" s="20" t="str">
        <f>IF(Electives!G37&gt;0,Electives!G37,"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IF(Electives!G38&gt;0,Electives!G38," ")</f>
        <v> </v>
      </c>
    </row>
    <row r="34" spans="1:10" ht="12.75" customHeight="1">
      <c r="A34" s="2"/>
      <c r="B34" s="19"/>
      <c r="D34" s="20" t="str">
        <f>Achievements!$B21</f>
        <v>fa.</v>
      </c>
      <c r="E34" s="3" t="str">
        <f>Achievements!$C21</f>
        <v>Plan &amp; practice fire drill</v>
      </c>
      <c r="F34" s="21" t="str">
        <f>IF(Achievements!G21="A","A"," ")</f>
        <v> </v>
      </c>
      <c r="H34" s="24">
        <f>Electives!B39</f>
        <v>32</v>
      </c>
      <c r="I34" s="24" t="str">
        <f>Electives!C39</f>
        <v>Feed the Birds</v>
      </c>
      <c r="J34" s="20" t="str">
        <f>IF(Electives!G39&gt;0,Electives!G39," ")</f>
        <v> </v>
      </c>
    </row>
    <row r="35" spans="1:10" ht="12.75">
      <c r="A35" s="2"/>
      <c r="B35" s="19"/>
      <c r="D35" s="20" t="str">
        <f>Achievements!$B22</f>
        <v>fb.</v>
      </c>
      <c r="E35" s="3" t="str">
        <f>Achievements!$C22</f>
        <v>Develop plan if you get lost</v>
      </c>
      <c r="F35" s="21" t="str">
        <f>IF(Achievements!G22="A","A"," ")</f>
        <v> </v>
      </c>
      <c r="H35" s="24">
        <f>Electives!B40</f>
        <v>33</v>
      </c>
      <c r="I35" s="24" t="str">
        <f>Electives!C40</f>
        <v>Cleanup Treasure Hunt</v>
      </c>
      <c r="J35" s="20" t="str">
        <f>IF(Electives!G40&gt;0,Electives!G40," ")</f>
        <v> </v>
      </c>
    </row>
    <row r="36" spans="1:10" ht="12.75" customHeight="1">
      <c r="A36" s="2"/>
      <c r="B36" s="19"/>
      <c r="D36" s="20" t="str">
        <f>Achievements!$B23</f>
        <v>d.</v>
      </c>
      <c r="E36" s="3" t="str">
        <f>Achievements!$C23</f>
        <v>Make a food guide pyramid</v>
      </c>
      <c r="F36" s="21" t="str">
        <f>IF(Achievements!G23="A","A"," ")</f>
        <v> </v>
      </c>
      <c r="H36" s="24">
        <f>Electives!B41</f>
        <v>34</v>
      </c>
      <c r="I36" s="24" t="str">
        <f>Electives!C41</f>
        <v>Conservation</v>
      </c>
      <c r="J36" s="20" t="str">
        <f>IF(Electives!G41&gt;0,Electives!G41," ")</f>
        <v> </v>
      </c>
    </row>
    <row r="37" spans="1:10" ht="12.75" customHeight="1">
      <c r="A37" s="2"/>
      <c r="B37" s="19"/>
      <c r="D37" s="20" t="str">
        <f>Achievements!$B24</f>
        <v>g.</v>
      </c>
      <c r="E37" s="3" t="str">
        <f>Achievements!$C24</f>
        <v>Watch a sport &amp; learn its rules</v>
      </c>
      <c r="F37" s="21" t="str">
        <f>IF(Achievements!G24="A","A"," ")</f>
        <v> </v>
      </c>
      <c r="H37" s="24">
        <f>Electives!B42</f>
        <v>35</v>
      </c>
      <c r="I37" s="24" t="str">
        <f>Electives!C42</f>
        <v>Fun Outdoors</v>
      </c>
      <c r="J37" s="20" t="str">
        <f>IF(Electives!G42&gt;0,Electives!G42," ")</f>
        <v> </v>
      </c>
    </row>
    <row r="38" spans="1:10" ht="12.75">
      <c r="A38" s="2"/>
      <c r="B38" s="19"/>
      <c r="D38" s="17" t="str">
        <f>Achievements!$B26</f>
        <v>4. How I Tell It</v>
      </c>
      <c r="E38" s="23"/>
      <c r="F38" s="23"/>
      <c r="H38" s="24">
        <f>Electives!B43</f>
        <v>36</v>
      </c>
      <c r="I38" s="24" t="str">
        <f>Electives!C43</f>
        <v>See a Performance</v>
      </c>
      <c r="J38" s="20" t="str">
        <f>IF(Electives!G43&gt;0,Electives!G43," ")</f>
        <v> </v>
      </c>
    </row>
    <row r="39" spans="1:10" ht="12.75" customHeight="1">
      <c r="A39" s="2"/>
      <c r="B39" s="19"/>
      <c r="D39" s="20" t="str">
        <f>Achievements!$B27</f>
        <v>f.</v>
      </c>
      <c r="E39" s="22" t="str">
        <f>Achievements!$C27</f>
        <v>Have family discussion at a meal</v>
      </c>
      <c r="F39" s="21" t="str">
        <f>IF(Achievements!G27="A","A"," ")</f>
        <v> </v>
      </c>
      <c r="H39" s="24">
        <f>Electives!B44</f>
        <v>37</v>
      </c>
      <c r="I39" s="24" t="str">
        <f>Electives!C44</f>
        <v>Take a Bicycle Ride</v>
      </c>
      <c r="J39" s="20" t="str">
        <f>IF(Electives!G44&gt;0,Electives!G44," ")</f>
        <v> </v>
      </c>
    </row>
    <row r="40" spans="1:10" ht="12.75">
      <c r="A40" s="2"/>
      <c r="B40" s="19"/>
      <c r="D40" s="20" t="str">
        <f>Achievements!$B28</f>
        <v>d.</v>
      </c>
      <c r="E40" s="3" t="str">
        <f>Achievements!$C28</f>
        <v>Play "Tell it like it isn't"</v>
      </c>
      <c r="F40" s="21" t="str">
        <f>IF(Achievements!G28="A","A"," ")</f>
        <v> </v>
      </c>
      <c r="H40" s="24">
        <f>Electives!B45</f>
        <v>38</v>
      </c>
      <c r="I40" s="24" t="str">
        <f>Electives!C45</f>
        <v>Bicycle Repair</v>
      </c>
      <c r="J40" s="20" t="str">
        <f>IF(Electives!G45&gt;0,Electives!G45," ")</f>
        <v> </v>
      </c>
    </row>
    <row r="41" spans="1:10" ht="12.75">
      <c r="A41" s="2"/>
      <c r="B41" s="19"/>
      <c r="D41" s="20" t="str">
        <f>Achievements!$B29</f>
        <v>g.</v>
      </c>
      <c r="E41" s="3" t="str">
        <f>Achievements!$C29</f>
        <v>Visit television, radio, or newspapr</v>
      </c>
      <c r="F41" s="21" t="str">
        <f>IF(Achievements!G29="A","A"," ")</f>
        <v> </v>
      </c>
      <c r="H41" s="24">
        <f>Electives!B46</f>
        <v>39</v>
      </c>
      <c r="I41" s="24" t="str">
        <f>Electives!C46</f>
        <v>Go to Work</v>
      </c>
      <c r="J41" s="20" t="str">
        <f>IF(Electives!G46&gt;0,Electives!G46," ")</f>
        <v> </v>
      </c>
    </row>
    <row r="42" spans="1:10" ht="12.75" customHeight="1">
      <c r="A42" s="2"/>
      <c r="B42" s="19"/>
      <c r="D42" s="17" t="str">
        <f>Achievements!$B31</f>
        <v>5. Let's Go Outdoors </v>
      </c>
      <c r="E42" s="17"/>
      <c r="F42" s="17"/>
      <c r="H42" s="24">
        <f>Electives!B47</f>
        <v>40</v>
      </c>
      <c r="I42" s="24" t="str">
        <f>Electives!C47</f>
        <v>Fun in the Water</v>
      </c>
      <c r="J42" s="20" t="str">
        <f>IF(Electives!G47&gt;0,Electives!G47," ")</f>
        <v> </v>
      </c>
    </row>
    <row r="43" spans="1:10" ht="12.75" customHeight="1">
      <c r="A43" s="2"/>
      <c r="B43" s="19"/>
      <c r="D43" s="20" t="str">
        <f>Achievements!$B32</f>
        <v>f.</v>
      </c>
      <c r="E43" s="3" t="str">
        <f>Achievements!$C32</f>
        <v>Go outside &amp; watch the weather</v>
      </c>
      <c r="F43" s="20" t="str">
        <f>IF(Achievements!G32="A","A"," ")</f>
        <v> </v>
      </c>
      <c r="H43" s="24">
        <f>Electives!B48</f>
        <v>41</v>
      </c>
      <c r="I43" s="24" t="str">
        <f>Electives!C48</f>
        <v>Transportation</v>
      </c>
      <c r="J43" s="20" t="str">
        <f>IF(Electives!G48&gt;0,Electives!G48," ")</f>
        <v> </v>
      </c>
    </row>
    <row r="44" spans="1:10" ht="12.75">
      <c r="A44" s="2"/>
      <c r="B44" s="19"/>
      <c r="D44" s="20" t="str">
        <f>Achievements!$B33</f>
        <v>d.</v>
      </c>
      <c r="E44" s="3" t="str">
        <f>Achievements!$C33</f>
        <v>Make a leaf rubbing</v>
      </c>
      <c r="F44" s="20" t="str">
        <f>IF(Achievements!G33="A","A"," ")</f>
        <v> </v>
      </c>
      <c r="H44" s="24">
        <f>Electives!B49</f>
        <v>42</v>
      </c>
      <c r="I44" s="24" t="str">
        <f>Electives!C49</f>
        <v>Fun at the Zoo</v>
      </c>
      <c r="J44" s="20" t="str">
        <f>IF(Electives!G49&gt;0,Electives!G49," ")</f>
        <v> </v>
      </c>
    </row>
    <row r="45" spans="1:10" ht="12.75" customHeight="1">
      <c r="A45" s="2"/>
      <c r="B45" s="19"/>
      <c r="D45" s="20" t="str">
        <f>Achievements!$B34</f>
        <v>g.</v>
      </c>
      <c r="E45" s="3" t="str">
        <f>Achievements!$C34</f>
        <v>Take a hike with your den</v>
      </c>
      <c r="F45" s="20" t="str">
        <f>IF(Achievements!G34="A","A"," ")</f>
        <v> </v>
      </c>
      <c r="H45" s="24">
        <f>Electives!B50</f>
        <v>43</v>
      </c>
      <c r="I45" s="24" t="str">
        <f>Electives!C50</f>
        <v>Pet Care</v>
      </c>
      <c r="J45" s="20" t="str">
        <f>IF(Electives!G50&gt;0,Electives!G50," ")</f>
        <v> </v>
      </c>
    </row>
    <row r="46" spans="1:10" ht="12.75">
      <c r="A46" s="2"/>
      <c r="B46" s="19"/>
      <c r="H46" s="24">
        <f>Electives!B51</f>
        <v>44</v>
      </c>
      <c r="I46" s="24" t="str">
        <f>Electives!C51</f>
        <v>Dairy Products</v>
      </c>
      <c r="J46" s="20" t="str">
        <f>IF(Electives!G51&gt;0,Electives!G51," ")</f>
        <v> </v>
      </c>
    </row>
    <row r="47" spans="1:10" ht="12.75">
      <c r="A47" s="2"/>
      <c r="B47" s="19"/>
      <c r="H47" s="24">
        <f>Electives!B52</f>
        <v>45</v>
      </c>
      <c r="I47" s="24" t="str">
        <f>Electives!C52</f>
        <v>Fresh Baking</v>
      </c>
      <c r="J47" s="20" t="str">
        <f>IF(Electives!G52&gt;0,Electives!G52," ")</f>
        <v> </v>
      </c>
    </row>
    <row r="48" spans="1:10" ht="12.75" customHeight="1">
      <c r="A48" s="2"/>
      <c r="B48" s="19"/>
      <c r="H48" s="24">
        <f>Electives!B53</f>
        <v>46</v>
      </c>
      <c r="I48" s="24" t="str">
        <f>Electives!C53</f>
        <v>Healthy Teeth and Gums</v>
      </c>
      <c r="J48" s="20" t="str">
        <f>IF(Electives!G53&gt;0,Electives!G53," ")</f>
        <v> </v>
      </c>
    </row>
    <row r="49" spans="1:10" ht="12.75" customHeight="1">
      <c r="A49" s="2"/>
      <c r="B49" s="19"/>
      <c r="H49" s="24">
        <f>Electives!B54</f>
        <v>47</v>
      </c>
      <c r="I49" s="24" t="str">
        <f>Electives!C54</f>
        <v>Reduce, Reuse, Recycle</v>
      </c>
      <c r="J49" s="20" t="str">
        <f>IF(Electives!G54&gt;0,Electives!G54," ")</f>
        <v> </v>
      </c>
    </row>
    <row r="50" spans="1:10" ht="12.75">
      <c r="A50" s="2"/>
      <c r="B50" s="2"/>
      <c r="H50" s="24">
        <f>Electives!B55</f>
        <v>48</v>
      </c>
      <c r="I50" s="24" t="str">
        <f>Electives!C55</f>
        <v>Go for a Ride</v>
      </c>
      <c r="J50" s="20" t="str">
        <f>IF(Electives!G55&gt;0,Electives!G55," ")</f>
        <v> </v>
      </c>
    </row>
    <row r="51" spans="8:10" ht="12.75">
      <c r="H51" s="24">
        <f>Electives!B56</f>
        <v>49</v>
      </c>
      <c r="I51" s="24" t="str">
        <f>Electives!C56</f>
        <v>Your Government</v>
      </c>
      <c r="J51" s="20" t="str">
        <f>IF(Electives!G56&gt;0,Electives!G56," ")</f>
        <v> </v>
      </c>
    </row>
    <row r="52" spans="8:10" ht="12.75">
      <c r="H52" s="24">
        <f>Electives!B57</f>
        <v>50</v>
      </c>
      <c r="I52" s="24" t="str">
        <f>Electives!C57</f>
        <v>Banking</v>
      </c>
      <c r="J52" s="20" t="str">
        <f>IF(Electives!G57&gt;0,Electives!G57,"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4</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IF(Bobcat!H6="A","A"," ")</f>
        <v> </v>
      </c>
      <c r="G3" s="65"/>
      <c r="H3" s="24">
        <f>Electives!B8</f>
        <v>1</v>
      </c>
      <c r="I3" s="24" t="str">
        <f>Electives!C8</f>
        <v>How Do You Celebrate?</v>
      </c>
      <c r="J3" s="20" t="str">
        <f>IF(Electives!H8&gt;0,Electives!H8," ")</f>
        <v> </v>
      </c>
    </row>
    <row r="4" spans="1:10" ht="12.75" customHeight="1">
      <c r="A4" s="26" t="s">
        <v>165</v>
      </c>
      <c r="B4" s="20" t="str">
        <f>IF(COUNTIF(F3:F13,"A")&gt;10,"C",IF(COUNTIF(F3:F13,"A")&gt;0,"P"," "))</f>
        <v> </v>
      </c>
      <c r="D4" s="67"/>
      <c r="E4" s="66" t="s">
        <v>35</v>
      </c>
      <c r="F4" s="20" t="str">
        <f>IF(Bobcat!H7="A","A"," ")</f>
        <v> </v>
      </c>
      <c r="H4" s="24">
        <f>Electives!B9</f>
        <v>2</v>
      </c>
      <c r="I4" s="24" t="str">
        <f>Electives!C9</f>
        <v>Making Decorations</v>
      </c>
      <c r="J4" s="20" t="str">
        <f>IF(Electives!H9&gt;0,Electives!H9," ")</f>
        <v> </v>
      </c>
    </row>
    <row r="5" spans="1:10" ht="12.75">
      <c r="A5" s="27" t="s">
        <v>125</v>
      </c>
      <c r="B5" s="33" t="str">
        <f>Achievements!H9</f>
        <v> </v>
      </c>
      <c r="D5" s="67"/>
      <c r="E5" s="66" t="s">
        <v>36</v>
      </c>
      <c r="F5" s="20" t="str">
        <f>IF(Bobcat!H8="A","A"," ")</f>
        <v> </v>
      </c>
      <c r="H5" s="24">
        <f>Electives!B10</f>
        <v>3</v>
      </c>
      <c r="I5" s="24" t="str">
        <f>Electives!C10</f>
        <v>Fun and Games</v>
      </c>
      <c r="J5" s="20" t="str">
        <f>IF(Electives!H10&gt;0,Electives!H10," ")</f>
        <v> </v>
      </c>
    </row>
    <row r="6" spans="1:10" ht="12.75">
      <c r="A6" s="67" t="s">
        <v>155</v>
      </c>
      <c r="B6" s="33" t="str">
        <f>IF(COUNTIF(B14:B18,"C")&gt;4,"C",IF(COUNTIF(B14:B18,"C")&gt;0,"P",IF(COUNTIF(B14:B18,"P")&gt;0,"P"," ")))</f>
        <v> </v>
      </c>
      <c r="D6" s="71"/>
      <c r="E6" s="66" t="s">
        <v>37</v>
      </c>
      <c r="F6" s="20" t="str">
        <f>IF(Bobcat!H9="A","A"," ")</f>
        <v> </v>
      </c>
      <c r="H6" s="24">
        <f>Electives!B11</f>
        <v>4</v>
      </c>
      <c r="I6" s="24" t="str">
        <f>Electives!C11</f>
        <v>Display a Picture</v>
      </c>
      <c r="J6" s="20" t="str">
        <f>IF(Electives!H11&gt;0,Electives!H11,"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IF(Bobcat!H10="A","A"," ")</f>
        <v> </v>
      </c>
      <c r="H7" s="24">
        <f>Electives!B12</f>
        <v>5</v>
      </c>
      <c r="I7" s="24" t="str">
        <f>Electives!C12</f>
        <v>Family Mobile</v>
      </c>
      <c r="J7" s="20" t="str">
        <f>IF(Electives!H12&gt;0,Electives!H12,"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IF(Bobcat!H11="A","A"," ")</f>
        <v> </v>
      </c>
      <c r="H8" s="24">
        <f>Electives!B13</f>
        <v>6</v>
      </c>
      <c r="I8" s="24" t="str">
        <f>Electives!C13</f>
        <v>Song Time</v>
      </c>
      <c r="J8" s="20" t="str">
        <f>IF(Electives!H13&gt;0,Electives!H13,"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IF(Bobcat!H12="A","A"," ")</f>
        <v> </v>
      </c>
      <c r="H9" s="24">
        <f>Electives!B14</f>
        <v>7</v>
      </c>
      <c r="I9" s="24" t="str">
        <f>Electives!C14</f>
        <v>Play Along</v>
      </c>
      <c r="J9" s="20" t="str">
        <f>IF(Electives!H14&gt;0,Electives!H14," ")</f>
        <v> </v>
      </c>
    </row>
    <row r="10" spans="1:10" ht="12" customHeight="1">
      <c r="A10" s="75" t="s">
        <v>164</v>
      </c>
      <c r="B10" s="33" t="str">
        <f>IF(Electives!H6&lt;&gt;" ",INT(Electives!H6/10)," ")</f>
        <v> </v>
      </c>
      <c r="D10" s="69">
        <v>5</v>
      </c>
      <c r="E10" s="66" t="s">
        <v>41</v>
      </c>
      <c r="F10" s="20" t="str">
        <f>IF(Bobcat!H13="A","A"," ")</f>
        <v> </v>
      </c>
      <c r="H10" s="24">
        <f>Electives!B15</f>
        <v>8</v>
      </c>
      <c r="I10" s="24" t="str">
        <f>Electives!C15</f>
        <v>Your Religious Leaders</v>
      </c>
      <c r="J10" s="20" t="str">
        <f>IF(Electives!H15&gt;0,Electives!H15," ")</f>
        <v> </v>
      </c>
    </row>
    <row r="11" spans="4:10" ht="12.75">
      <c r="D11" s="69">
        <v>6</v>
      </c>
      <c r="E11" s="66" t="s">
        <v>42</v>
      </c>
      <c r="F11" s="20" t="str">
        <f>IF(Bobcat!H14="A","A"," ")</f>
        <v> </v>
      </c>
      <c r="H11" s="24">
        <f>Electives!B16</f>
        <v>9</v>
      </c>
      <c r="I11" s="24" t="str">
        <f>Electives!C16</f>
        <v>A New Friend</v>
      </c>
      <c r="J11" s="20" t="str">
        <f>IF(Electives!H16&gt;0,Electives!H16," ")</f>
        <v> </v>
      </c>
    </row>
    <row r="12" spans="4:10" ht="12.75" customHeight="1">
      <c r="D12" s="69">
        <v>7</v>
      </c>
      <c r="E12" s="66" t="s">
        <v>43</v>
      </c>
      <c r="F12" s="20" t="str">
        <f>IF(Bobcat!H15="A","A"," ")</f>
        <v> </v>
      </c>
      <c r="H12" s="24">
        <f>Electives!B17</f>
        <v>10</v>
      </c>
      <c r="I12" s="24" t="str">
        <f>Electives!C17</f>
        <v>Helping Hands</v>
      </c>
      <c r="J12" s="20" t="str">
        <f>IF(Electives!H17&gt;0,Electives!H17," ")</f>
        <v> </v>
      </c>
    </row>
    <row r="13" spans="1:10" ht="12.75">
      <c r="A13" s="1" t="s">
        <v>22</v>
      </c>
      <c r="D13" s="69">
        <v>8</v>
      </c>
      <c r="E13" s="66" t="s">
        <v>44</v>
      </c>
      <c r="F13" s="20" t="str">
        <f>IF(Bobcat!H16="A","A"," ")</f>
        <v> </v>
      </c>
      <c r="H13" s="24">
        <f>Electives!B18</f>
        <v>11</v>
      </c>
      <c r="I13" s="24" t="str">
        <f>Electives!C18</f>
        <v>Helping the Needy</v>
      </c>
      <c r="J13" s="20" t="str">
        <f>IF(Electives!H18&gt;0,Electives!H18," ")</f>
        <v> </v>
      </c>
    </row>
    <row r="14" spans="1:10" ht="12.75">
      <c r="A14" s="28" t="s">
        <v>47</v>
      </c>
      <c r="B14" s="35" t="str">
        <f>Achievements!H14</f>
        <v> </v>
      </c>
      <c r="H14" s="24">
        <f>Electives!B19</f>
        <v>12</v>
      </c>
      <c r="I14" s="24" t="str">
        <f>Electives!C19</f>
        <v>A Friendly Greeting</v>
      </c>
      <c r="J14" s="20" t="str">
        <f>IF(Electives!H19&gt;0,Electives!H19," ")</f>
        <v> </v>
      </c>
    </row>
    <row r="15" spans="1:10" ht="12.75">
      <c r="A15" s="29" t="s">
        <v>51</v>
      </c>
      <c r="B15" s="35" t="str">
        <f>Achievements!H19</f>
        <v> </v>
      </c>
      <c r="H15" s="24">
        <f>Electives!B20</f>
        <v>13</v>
      </c>
      <c r="I15" s="24" t="str">
        <f>Electives!C20</f>
        <v>Making Change</v>
      </c>
      <c r="J15" s="20" t="str">
        <f>IF(Electives!H20&gt;0,Electives!H20," ")</f>
        <v> </v>
      </c>
    </row>
    <row r="16" spans="1:10" ht="12.75" customHeight="1">
      <c r="A16" s="29" t="s">
        <v>56</v>
      </c>
      <c r="B16" s="35" t="str">
        <f>Achievements!H25</f>
        <v> </v>
      </c>
      <c r="D16" s="223" t="s">
        <v>125</v>
      </c>
      <c r="E16" s="223"/>
      <c r="F16" s="223"/>
      <c r="H16" s="24">
        <f>Electives!B21</f>
        <v>14</v>
      </c>
      <c r="I16" s="24" t="str">
        <f>Electives!C21</f>
        <v>Reading Fun</v>
      </c>
      <c r="J16" s="20" t="str">
        <f>IF(Electives!H21&gt;0,Electives!H21," ")</f>
        <v> </v>
      </c>
    </row>
    <row r="17" spans="1:10" ht="12.75">
      <c r="A17" s="29" t="s">
        <v>55</v>
      </c>
      <c r="B17" s="35" t="str">
        <f>Achievements!H30</f>
        <v> </v>
      </c>
      <c r="D17" s="223"/>
      <c r="E17" s="223"/>
      <c r="F17" s="223"/>
      <c r="H17" s="24">
        <f>Electives!B22</f>
        <v>15</v>
      </c>
      <c r="I17" s="24" t="str">
        <f>Electives!C22</f>
        <v>Our Colorful World</v>
      </c>
      <c r="J17" s="20" t="str">
        <f>IF(Electives!H22&gt;0,Electives!H22," ")</f>
        <v> </v>
      </c>
    </row>
    <row r="18" spans="1:10" ht="12.75">
      <c r="A18" s="30" t="s">
        <v>160</v>
      </c>
      <c r="B18" s="35" t="str">
        <f>Achievements!H35</f>
        <v> </v>
      </c>
      <c r="D18" s="20">
        <v>1</v>
      </c>
      <c r="E18" s="66" t="s">
        <v>159</v>
      </c>
      <c r="F18" s="20" t="str">
        <f>IF(Achievements!H6="A","A"," ")</f>
        <v> </v>
      </c>
      <c r="H18" s="24">
        <f>Electives!B23</f>
        <v>16</v>
      </c>
      <c r="I18" s="24" t="str">
        <f>Electives!C23</f>
        <v>Collecting and Other Hobbies</v>
      </c>
      <c r="J18" s="20" t="str">
        <f>IF(Electives!H23&gt;0,Electives!H23," ")</f>
        <v> </v>
      </c>
    </row>
    <row r="19" spans="1:10" ht="12.75">
      <c r="A19" s="73"/>
      <c r="B19" s="74"/>
      <c r="D19" s="20">
        <v>2</v>
      </c>
      <c r="E19" s="66" t="s">
        <v>72</v>
      </c>
      <c r="F19" s="20" t="str">
        <f>IF(Achievements!H7="A","A"," ")</f>
        <v> </v>
      </c>
      <c r="H19" s="24">
        <f>Electives!B24</f>
        <v>17</v>
      </c>
      <c r="I19" s="24" t="str">
        <f>Electives!C24</f>
        <v>Make a Model</v>
      </c>
      <c r="J19" s="20" t="str">
        <f>IF(Electives!H24&gt;0,Electives!H24," ")</f>
        <v> </v>
      </c>
    </row>
    <row r="20" spans="1:10" ht="12.75" customHeight="1">
      <c r="A20" s="73"/>
      <c r="B20" s="74"/>
      <c r="D20" s="20">
        <v>3</v>
      </c>
      <c r="E20" s="66" t="s">
        <v>229</v>
      </c>
      <c r="F20" s="20" t="str">
        <f>IF(Achievements!H8="A","A"," ")</f>
        <v> </v>
      </c>
      <c r="H20" s="24">
        <f>Electives!B25</f>
        <v>18</v>
      </c>
      <c r="I20" s="24" t="str">
        <f>Electives!C25</f>
        <v>Sew a Button</v>
      </c>
      <c r="J20" s="20" t="str">
        <f>IF(Electives!H25&gt;0,Electives!H25," ")</f>
        <v> </v>
      </c>
    </row>
    <row r="21" spans="1:10" ht="12.75">
      <c r="A21" s="73"/>
      <c r="B21" s="74"/>
      <c r="H21" s="24">
        <f>Electives!B26</f>
        <v>19</v>
      </c>
      <c r="I21" s="24" t="str">
        <f>Electives!C26</f>
        <v>Magic Fun</v>
      </c>
      <c r="J21" s="20" t="str">
        <f>IF(Electives!H26&gt;0,Electives!H26," ")</f>
        <v> </v>
      </c>
    </row>
    <row r="22" spans="1:10" ht="12.75">
      <c r="A22" s="73"/>
      <c r="B22" s="74"/>
      <c r="H22" s="24">
        <f>Electives!B27</f>
        <v>20</v>
      </c>
      <c r="I22" s="24" t="str">
        <f>Electives!C27</f>
        <v>Get the Word Out</v>
      </c>
      <c r="J22" s="20" t="str">
        <f>IF(Electives!H27&gt;0,Electives!H27," ")</f>
        <v> </v>
      </c>
    </row>
    <row r="23" spans="1:10" ht="12.75">
      <c r="A23" s="73"/>
      <c r="B23" s="74"/>
      <c r="D23" s="224" t="s">
        <v>131</v>
      </c>
      <c r="E23" s="224"/>
      <c r="F23" s="224"/>
      <c r="H23" s="24">
        <f>Electives!B28</f>
        <v>21</v>
      </c>
      <c r="I23" s="24" t="str">
        <f>Electives!C28</f>
        <v>The Show Must Go On</v>
      </c>
      <c r="J23" s="20" t="str">
        <f>IF(Electives!H28&gt;0,Electives!H28," ")</f>
        <v> </v>
      </c>
    </row>
    <row r="24" spans="4:10" ht="12.75" customHeight="1">
      <c r="D24" s="224"/>
      <c r="E24" s="224"/>
      <c r="F24" s="224"/>
      <c r="H24" s="24">
        <f>Electives!B29</f>
        <v>22</v>
      </c>
      <c r="I24" s="24" t="str">
        <f>Electives!C29</f>
        <v>Picnic Fun</v>
      </c>
      <c r="J24" s="20" t="str">
        <f>IF(Electives!H29&gt;0,Electives!H29," ")</f>
        <v> </v>
      </c>
    </row>
    <row r="25" spans="4:10" ht="12.75" customHeight="1">
      <c r="D25" s="65" t="str">
        <f>Achievements!$B10</f>
        <v>1. Making My Family Special</v>
      </c>
      <c r="E25" s="65"/>
      <c r="F25" s="65"/>
      <c r="H25" s="24">
        <f>Electives!B30</f>
        <v>23</v>
      </c>
      <c r="I25" s="24" t="str">
        <f>Electives!C30</f>
        <v>What Kind of Milk?</v>
      </c>
      <c r="J25" s="20" t="str">
        <f>IF(Electives!H30&gt;0,Electives!H30," ")</f>
        <v> </v>
      </c>
    </row>
    <row r="26" spans="1:10" ht="12.75" customHeight="1">
      <c r="A26" s="31"/>
      <c r="B26" s="2"/>
      <c r="D26" s="20" t="str">
        <f>Achievements!$B11</f>
        <v>f.</v>
      </c>
      <c r="E26" s="3" t="str">
        <f>Achievements!$C11</f>
        <v>Complete a Chore with Partner</v>
      </c>
      <c r="F26" s="20" t="str">
        <f>IF(Achievements!H11="A","A"," ")</f>
        <v> </v>
      </c>
      <c r="H26" s="24">
        <f>Electives!B31</f>
        <v>24</v>
      </c>
      <c r="I26" s="24" t="str">
        <f>Electives!C31</f>
        <v>Help in the Kitchen</v>
      </c>
      <c r="J26" s="20" t="str">
        <f>IF(Electives!H31&gt;0,Electives!H31," ")</f>
        <v> </v>
      </c>
    </row>
    <row r="27" spans="1:10" ht="12.75">
      <c r="A27" s="2"/>
      <c r="B27" s="19"/>
      <c r="D27" s="20" t="str">
        <f>Achievements!$B12</f>
        <v>d.</v>
      </c>
      <c r="E27" s="3" t="str">
        <f>Achievements!$C12</f>
        <v>Make a Family Scrapbook</v>
      </c>
      <c r="F27" s="20" t="str">
        <f>IF(Achievements!H12="A","A"," ")</f>
        <v> </v>
      </c>
      <c r="H27" s="24">
        <f>Electives!B32</f>
        <v>25</v>
      </c>
      <c r="I27" s="24" t="str">
        <f>Electives!C32</f>
        <v>Snack Time</v>
      </c>
      <c r="J27" s="20" t="str">
        <f>IF(Electives!H32&gt;0,Electives!H32," ")</f>
        <v> </v>
      </c>
    </row>
    <row r="28" spans="1:10" ht="12.75">
      <c r="A28" s="2"/>
      <c r="B28" s="19"/>
      <c r="D28" s="20" t="str">
        <f>Achievements!$B13</f>
        <v>g.</v>
      </c>
      <c r="E28" s="3" t="str">
        <f>Achievements!$C13</f>
        <v>Visit historical bldg or old person</v>
      </c>
      <c r="F28" s="20" t="str">
        <f>IF(Achievements!H13="A","A"," ")</f>
        <v> </v>
      </c>
      <c r="H28" s="24">
        <f>Electives!B33</f>
        <v>26</v>
      </c>
      <c r="I28" s="24" t="str">
        <f>Electives!C33</f>
        <v>Phone Manners</v>
      </c>
      <c r="J28" s="20" t="str">
        <f>IF(Electives!H33&gt;0,Electives!H33," ")</f>
        <v> </v>
      </c>
    </row>
    <row r="29" spans="1:10" ht="12.75" customHeight="1">
      <c r="A29" s="2"/>
      <c r="B29" s="76"/>
      <c r="D29" s="65" t="str">
        <f>Achievements!$B15</f>
        <v>2. Where I Live</v>
      </c>
      <c r="E29" s="65"/>
      <c r="F29" s="65"/>
      <c r="H29" s="24">
        <f>Electives!B34</f>
        <v>27</v>
      </c>
      <c r="I29" s="24" t="str">
        <f>Electives!C34</f>
        <v>Emergency!</v>
      </c>
      <c r="J29" s="20" t="str">
        <f>IF(Electives!H34&gt;0,Electives!H34," ")</f>
        <v> </v>
      </c>
    </row>
    <row r="30" spans="1:10" ht="12.75" customHeight="1">
      <c r="A30" s="2"/>
      <c r="B30" s="19"/>
      <c r="D30" s="20" t="str">
        <f>Achievements!$B16</f>
        <v>f.</v>
      </c>
      <c r="E30" s="3" t="str">
        <f>Achievements!$C16</f>
        <v>Look at a map of your community</v>
      </c>
      <c r="F30" s="20" t="str">
        <f>IF(Achievements!H16="A","A"," ")</f>
        <v> </v>
      </c>
      <c r="H30" s="24">
        <f>Electives!B35</f>
        <v>28</v>
      </c>
      <c r="I30" s="24" t="str">
        <f>Electives!C35</f>
        <v>Smoke Detectors</v>
      </c>
      <c r="J30" s="20" t="str">
        <f>IF(Electives!H35&gt;0,Electives!H35," ")</f>
        <v> </v>
      </c>
    </row>
    <row r="31" spans="1:10" ht="12.75">
      <c r="A31" s="2"/>
      <c r="B31" s="19"/>
      <c r="D31" s="20" t="str">
        <f>Achievements!$B17</f>
        <v>d.</v>
      </c>
      <c r="E31" s="3" t="str">
        <f>Achievements!$C17</f>
        <v>Say pledge &amp; do flag ceremony</v>
      </c>
      <c r="F31" s="20" t="str">
        <f>IF(Achievements!H17="A","A"," ")</f>
        <v> </v>
      </c>
      <c r="H31" s="24">
        <f>Electives!B36</f>
        <v>29</v>
      </c>
      <c r="I31" s="24" t="str">
        <f>Electives!C36</f>
        <v>Safety in the Sun</v>
      </c>
      <c r="J31" s="20" t="str">
        <f>IF(Electives!H36&gt;0,Electives!H36," ")</f>
        <v> </v>
      </c>
    </row>
    <row r="32" spans="1:10" ht="12.75">
      <c r="A32" s="2"/>
      <c r="B32" s="19"/>
      <c r="D32" s="20" t="str">
        <f>Achievements!$B18</f>
        <v>g.</v>
      </c>
      <c r="E32" s="3" t="str">
        <f>Achievements!$C18</f>
        <v>Visit police or fire station and ask</v>
      </c>
      <c r="F32" s="20" t="str">
        <f>IF(Achievements!H18="A","A"," ")</f>
        <v> </v>
      </c>
      <c r="H32" s="24">
        <f>Electives!B37</f>
        <v>30</v>
      </c>
      <c r="I32" s="24" t="str">
        <f>Electives!C37</f>
        <v>Plant a Seed</v>
      </c>
      <c r="J32" s="20" t="str">
        <f>IF(Electives!H37&gt;0,Electives!H37,"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IF(Electives!H38&gt;0,Electives!H38," ")</f>
        <v> </v>
      </c>
    </row>
    <row r="34" spans="1:10" ht="12.75" customHeight="1">
      <c r="A34" s="2"/>
      <c r="B34" s="19"/>
      <c r="D34" s="20" t="str">
        <f>Achievements!$B21</f>
        <v>fa.</v>
      </c>
      <c r="E34" s="3" t="str">
        <f>Achievements!$C21</f>
        <v>Plan &amp; practice fire drill</v>
      </c>
      <c r="F34" s="21" t="str">
        <f>IF(Achievements!H21="A","A"," ")</f>
        <v> </v>
      </c>
      <c r="H34" s="24">
        <f>Electives!B39</f>
        <v>32</v>
      </c>
      <c r="I34" s="24" t="str">
        <f>Electives!C39</f>
        <v>Feed the Birds</v>
      </c>
      <c r="J34" s="20" t="str">
        <f>IF(Electives!H39&gt;0,Electives!H39," ")</f>
        <v> </v>
      </c>
    </row>
    <row r="35" spans="1:10" ht="12.75">
      <c r="A35" s="2"/>
      <c r="B35" s="19"/>
      <c r="D35" s="20" t="str">
        <f>Achievements!$B22</f>
        <v>fb.</v>
      </c>
      <c r="E35" s="3" t="str">
        <f>Achievements!$C22</f>
        <v>Develop plan if you get lost</v>
      </c>
      <c r="F35" s="21" t="str">
        <f>IF(Achievements!H22="A","A"," ")</f>
        <v> </v>
      </c>
      <c r="H35" s="24">
        <f>Electives!B40</f>
        <v>33</v>
      </c>
      <c r="I35" s="24" t="str">
        <f>Electives!C40</f>
        <v>Cleanup Treasure Hunt</v>
      </c>
      <c r="J35" s="20" t="str">
        <f>IF(Electives!H40&gt;0,Electives!H40," ")</f>
        <v> </v>
      </c>
    </row>
    <row r="36" spans="1:10" ht="12.75" customHeight="1">
      <c r="A36" s="2"/>
      <c r="B36" s="19"/>
      <c r="D36" s="20" t="str">
        <f>Achievements!$B23</f>
        <v>d.</v>
      </c>
      <c r="E36" s="3" t="str">
        <f>Achievements!$C23</f>
        <v>Make a food guide pyramid</v>
      </c>
      <c r="F36" s="21" t="str">
        <f>IF(Achievements!H23="A","A"," ")</f>
        <v> </v>
      </c>
      <c r="H36" s="24">
        <f>Electives!B41</f>
        <v>34</v>
      </c>
      <c r="I36" s="24" t="str">
        <f>Electives!C41</f>
        <v>Conservation</v>
      </c>
      <c r="J36" s="20" t="str">
        <f>IF(Electives!H41&gt;0,Electives!H41," ")</f>
        <v> </v>
      </c>
    </row>
    <row r="37" spans="1:10" ht="12.75" customHeight="1">
      <c r="A37" s="2"/>
      <c r="B37" s="19"/>
      <c r="D37" s="20" t="str">
        <f>Achievements!$B24</f>
        <v>g.</v>
      </c>
      <c r="E37" s="3" t="str">
        <f>Achievements!$C24</f>
        <v>Watch a sport &amp; learn its rules</v>
      </c>
      <c r="F37" s="21" t="str">
        <f>IF(Achievements!H24="A","A"," ")</f>
        <v> </v>
      </c>
      <c r="H37" s="24">
        <f>Electives!B42</f>
        <v>35</v>
      </c>
      <c r="I37" s="24" t="str">
        <f>Electives!C42</f>
        <v>Fun Outdoors</v>
      </c>
      <c r="J37" s="20" t="str">
        <f>IF(Electives!H42&gt;0,Electives!H42," ")</f>
        <v> </v>
      </c>
    </row>
    <row r="38" spans="1:10" ht="12.75">
      <c r="A38" s="2"/>
      <c r="B38" s="19"/>
      <c r="D38" s="17" t="str">
        <f>Achievements!$B26</f>
        <v>4. How I Tell It</v>
      </c>
      <c r="E38" s="23"/>
      <c r="F38" s="23"/>
      <c r="H38" s="24">
        <f>Electives!B43</f>
        <v>36</v>
      </c>
      <c r="I38" s="24" t="str">
        <f>Electives!C43</f>
        <v>See a Performance</v>
      </c>
      <c r="J38" s="20" t="str">
        <f>IF(Electives!H43&gt;0,Electives!H43," ")</f>
        <v> </v>
      </c>
    </row>
    <row r="39" spans="1:10" ht="12.75" customHeight="1">
      <c r="A39" s="2"/>
      <c r="B39" s="19"/>
      <c r="D39" s="20" t="str">
        <f>Achievements!$B27</f>
        <v>f.</v>
      </c>
      <c r="E39" s="22" t="str">
        <f>Achievements!$C27</f>
        <v>Have family discussion at a meal</v>
      </c>
      <c r="F39" s="21" t="str">
        <f>IF(Achievements!H27="A","A"," ")</f>
        <v> </v>
      </c>
      <c r="H39" s="24">
        <f>Electives!B44</f>
        <v>37</v>
      </c>
      <c r="I39" s="24" t="str">
        <f>Electives!C44</f>
        <v>Take a Bicycle Ride</v>
      </c>
      <c r="J39" s="20" t="str">
        <f>IF(Electives!H44&gt;0,Electives!H44," ")</f>
        <v> </v>
      </c>
    </row>
    <row r="40" spans="1:10" ht="12.75">
      <c r="A40" s="2"/>
      <c r="B40" s="19"/>
      <c r="D40" s="20" t="str">
        <f>Achievements!$B28</f>
        <v>d.</v>
      </c>
      <c r="E40" s="3" t="str">
        <f>Achievements!$C28</f>
        <v>Play "Tell it like it isn't"</v>
      </c>
      <c r="F40" s="21" t="str">
        <f>IF(Achievements!H28="A","A"," ")</f>
        <v> </v>
      </c>
      <c r="H40" s="24">
        <f>Electives!B45</f>
        <v>38</v>
      </c>
      <c r="I40" s="24" t="str">
        <f>Electives!C45</f>
        <v>Bicycle Repair</v>
      </c>
      <c r="J40" s="20" t="str">
        <f>IF(Electives!H45&gt;0,Electives!H45," ")</f>
        <v> </v>
      </c>
    </row>
    <row r="41" spans="1:10" ht="12.75">
      <c r="A41" s="2"/>
      <c r="B41" s="19"/>
      <c r="D41" s="20" t="str">
        <f>Achievements!$B29</f>
        <v>g.</v>
      </c>
      <c r="E41" s="3" t="str">
        <f>Achievements!$C29</f>
        <v>Visit television, radio, or newspapr</v>
      </c>
      <c r="F41" s="21" t="str">
        <f>IF(Achievements!H29="A","A"," ")</f>
        <v> </v>
      </c>
      <c r="H41" s="24">
        <f>Electives!B46</f>
        <v>39</v>
      </c>
      <c r="I41" s="24" t="str">
        <f>Electives!C46</f>
        <v>Go to Work</v>
      </c>
      <c r="J41" s="20" t="str">
        <f>IF(Electives!H46&gt;0,Electives!H46," ")</f>
        <v> </v>
      </c>
    </row>
    <row r="42" spans="1:10" ht="12.75" customHeight="1">
      <c r="A42" s="2"/>
      <c r="B42" s="19"/>
      <c r="D42" s="17" t="str">
        <f>Achievements!$B31</f>
        <v>5. Let's Go Outdoors </v>
      </c>
      <c r="E42" s="17"/>
      <c r="F42" s="17"/>
      <c r="H42" s="24">
        <f>Electives!B47</f>
        <v>40</v>
      </c>
      <c r="I42" s="24" t="str">
        <f>Electives!C47</f>
        <v>Fun in the Water</v>
      </c>
      <c r="J42" s="20" t="str">
        <f>IF(Electives!H47&gt;0,Electives!H47," ")</f>
        <v> </v>
      </c>
    </row>
    <row r="43" spans="1:10" ht="12.75" customHeight="1">
      <c r="A43" s="2"/>
      <c r="B43" s="19"/>
      <c r="D43" s="20" t="str">
        <f>Achievements!$B32</f>
        <v>f.</v>
      </c>
      <c r="E43" s="3" t="str">
        <f>Achievements!$C32</f>
        <v>Go outside &amp; watch the weather</v>
      </c>
      <c r="F43" s="20" t="str">
        <f>IF(Achievements!H32="A","A"," ")</f>
        <v> </v>
      </c>
      <c r="H43" s="24">
        <f>Electives!B48</f>
        <v>41</v>
      </c>
      <c r="I43" s="24" t="str">
        <f>Electives!C48</f>
        <v>Transportation</v>
      </c>
      <c r="J43" s="20" t="str">
        <f>IF(Electives!H48&gt;0,Electives!H48," ")</f>
        <v> </v>
      </c>
    </row>
    <row r="44" spans="1:10" ht="12.75">
      <c r="A44" s="2"/>
      <c r="B44" s="19"/>
      <c r="D44" s="20" t="str">
        <f>Achievements!$B33</f>
        <v>d.</v>
      </c>
      <c r="E44" s="3" t="str">
        <f>Achievements!$C33</f>
        <v>Make a leaf rubbing</v>
      </c>
      <c r="F44" s="20" t="str">
        <f>IF(Achievements!H33="A","A"," ")</f>
        <v> </v>
      </c>
      <c r="H44" s="24">
        <f>Electives!B49</f>
        <v>42</v>
      </c>
      <c r="I44" s="24" t="str">
        <f>Electives!C49</f>
        <v>Fun at the Zoo</v>
      </c>
      <c r="J44" s="20" t="str">
        <f>IF(Electives!H49&gt;0,Electives!H49," ")</f>
        <v> </v>
      </c>
    </row>
    <row r="45" spans="1:10" ht="12.75" customHeight="1">
      <c r="A45" s="2"/>
      <c r="B45" s="19"/>
      <c r="D45" s="20" t="str">
        <f>Achievements!$B34</f>
        <v>g.</v>
      </c>
      <c r="E45" s="3" t="str">
        <f>Achievements!$C34</f>
        <v>Take a hike with your den</v>
      </c>
      <c r="F45" s="20" t="str">
        <f>IF(Achievements!H34="A","A"," ")</f>
        <v> </v>
      </c>
      <c r="H45" s="24">
        <f>Electives!B50</f>
        <v>43</v>
      </c>
      <c r="I45" s="24" t="str">
        <f>Electives!C50</f>
        <v>Pet Care</v>
      </c>
      <c r="J45" s="20" t="str">
        <f>IF(Electives!H50&gt;0,Electives!H50," ")</f>
        <v> </v>
      </c>
    </row>
    <row r="46" spans="1:10" ht="12.75">
      <c r="A46" s="2"/>
      <c r="B46" s="19"/>
      <c r="H46" s="24">
        <f>Electives!B51</f>
        <v>44</v>
      </c>
      <c r="I46" s="24" t="str">
        <f>Electives!C51</f>
        <v>Dairy Products</v>
      </c>
      <c r="J46" s="20" t="str">
        <f>IF(Electives!H51&gt;0,Electives!H51," ")</f>
        <v> </v>
      </c>
    </row>
    <row r="47" spans="1:10" ht="12.75">
      <c r="A47" s="2"/>
      <c r="B47" s="19"/>
      <c r="H47" s="24">
        <f>Electives!B52</f>
        <v>45</v>
      </c>
      <c r="I47" s="24" t="str">
        <f>Electives!C52</f>
        <v>Fresh Baking</v>
      </c>
      <c r="J47" s="20" t="str">
        <f>IF(Electives!H52&gt;0,Electives!H52," ")</f>
        <v> </v>
      </c>
    </row>
    <row r="48" spans="1:10" ht="12.75" customHeight="1">
      <c r="A48" s="2"/>
      <c r="B48" s="19"/>
      <c r="H48" s="24">
        <f>Electives!B53</f>
        <v>46</v>
      </c>
      <c r="I48" s="24" t="str">
        <f>Electives!C53</f>
        <v>Healthy Teeth and Gums</v>
      </c>
      <c r="J48" s="20" t="str">
        <f>IF(Electives!H53&gt;0,Electives!H53," ")</f>
        <v> </v>
      </c>
    </row>
    <row r="49" spans="1:10" ht="12.75" customHeight="1">
      <c r="A49" s="2"/>
      <c r="B49" s="19"/>
      <c r="H49" s="24">
        <f>Electives!B54</f>
        <v>47</v>
      </c>
      <c r="I49" s="24" t="str">
        <f>Electives!C54</f>
        <v>Reduce, Reuse, Recycle</v>
      </c>
      <c r="J49" s="20" t="str">
        <f>IF(Electives!H54&gt;0,Electives!H54," ")</f>
        <v> </v>
      </c>
    </row>
    <row r="50" spans="1:10" ht="12.75">
      <c r="A50" s="2"/>
      <c r="B50" s="2"/>
      <c r="H50" s="24">
        <f>Electives!B55</f>
        <v>48</v>
      </c>
      <c r="I50" s="24" t="str">
        <f>Electives!C55</f>
        <v>Go for a Ride</v>
      </c>
      <c r="J50" s="20" t="str">
        <f>IF(Electives!H55&gt;0,Electives!H55," ")</f>
        <v> </v>
      </c>
    </row>
    <row r="51" spans="8:10" ht="12.75">
      <c r="H51" s="24">
        <f>Electives!B56</f>
        <v>49</v>
      </c>
      <c r="I51" s="24" t="str">
        <f>Electives!C56</f>
        <v>Your Government</v>
      </c>
      <c r="J51" s="20" t="str">
        <f>IF(Electives!H56&gt;0,Electives!H56," ")</f>
        <v> </v>
      </c>
    </row>
    <row r="52" spans="8:10" ht="12.75">
      <c r="H52" s="24">
        <f>Electives!B57</f>
        <v>50</v>
      </c>
      <c r="I52" s="24" t="str">
        <f>Electives!C57</f>
        <v>Banking</v>
      </c>
      <c r="J52" s="20" t="str">
        <f>IF(Electives!H57&gt;0,Electives!H57,"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5</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IF(Bobcat!I6="A","A"," ")</f>
        <v> </v>
      </c>
      <c r="G3" s="65"/>
      <c r="H3" s="24">
        <f>Electives!B8</f>
        <v>1</v>
      </c>
      <c r="I3" s="24" t="str">
        <f>Electives!C8</f>
        <v>How Do You Celebrate?</v>
      </c>
      <c r="J3" s="20" t="str">
        <f>IF(Electives!I8&gt;0,Electives!I8," ")</f>
        <v> </v>
      </c>
    </row>
    <row r="4" spans="1:10" ht="12.75" customHeight="1">
      <c r="A4" s="26" t="s">
        <v>165</v>
      </c>
      <c r="B4" s="20" t="str">
        <f>IF(COUNTIF(F3:F13,"A")&gt;10,"C",IF(COUNTIF(F3:F13,"A")&gt;0,"P"," "))</f>
        <v> </v>
      </c>
      <c r="D4" s="67"/>
      <c r="E4" s="66" t="s">
        <v>35</v>
      </c>
      <c r="F4" s="20" t="str">
        <f>IF(Bobcat!I7="A","A"," ")</f>
        <v> </v>
      </c>
      <c r="H4" s="24">
        <f>Electives!B9</f>
        <v>2</v>
      </c>
      <c r="I4" s="24" t="str">
        <f>Electives!C9</f>
        <v>Making Decorations</v>
      </c>
      <c r="J4" s="20" t="str">
        <f>IF(Electives!I9&gt;0,Electives!I9," ")</f>
        <v> </v>
      </c>
    </row>
    <row r="5" spans="1:10" ht="12.75">
      <c r="A5" s="27" t="s">
        <v>125</v>
      </c>
      <c r="B5" s="33" t="str">
        <f>Achievements!I9</f>
        <v> </v>
      </c>
      <c r="D5" s="67"/>
      <c r="E5" s="66" t="s">
        <v>36</v>
      </c>
      <c r="F5" s="20" t="str">
        <f>IF(Bobcat!I8="A","A"," ")</f>
        <v> </v>
      </c>
      <c r="H5" s="24">
        <f>Electives!B10</f>
        <v>3</v>
      </c>
      <c r="I5" s="24" t="str">
        <f>Electives!C10</f>
        <v>Fun and Games</v>
      </c>
      <c r="J5" s="20" t="str">
        <f>IF(Electives!I10&gt;0,Electives!I10," ")</f>
        <v> </v>
      </c>
    </row>
    <row r="6" spans="1:10" ht="12.75">
      <c r="A6" s="67" t="s">
        <v>155</v>
      </c>
      <c r="B6" s="33" t="str">
        <f>IF(COUNTIF(B14:B18,"C")&gt;4,"C",IF(COUNTIF(B14:B18,"C")&gt;0,"P",IF(COUNTIF(B14:B18,"P")&gt;0,"P"," ")))</f>
        <v> </v>
      </c>
      <c r="D6" s="71"/>
      <c r="E6" s="66" t="s">
        <v>37</v>
      </c>
      <c r="F6" s="20" t="str">
        <f>IF(Bobcat!I9="A","A"," ")</f>
        <v> </v>
      </c>
      <c r="H6" s="24">
        <f>Electives!B11</f>
        <v>4</v>
      </c>
      <c r="I6" s="24" t="str">
        <f>Electives!C11</f>
        <v>Display a Picture</v>
      </c>
      <c r="J6" s="20" t="str">
        <f>IF(Electives!I11&gt;0,Electives!I11,"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IF(Bobcat!I10="A","A"," ")</f>
        <v> </v>
      </c>
      <c r="H7" s="24">
        <f>Electives!B12</f>
        <v>5</v>
      </c>
      <c r="I7" s="24" t="str">
        <f>Electives!C12</f>
        <v>Family Mobile</v>
      </c>
      <c r="J7" s="20" t="str">
        <f>IF(Electives!I12&gt;0,Electives!I12,"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IF(Bobcat!I11="A","A"," ")</f>
        <v> </v>
      </c>
      <c r="H8" s="24">
        <f>Electives!B13</f>
        <v>6</v>
      </c>
      <c r="I8" s="24" t="str">
        <f>Electives!C13</f>
        <v>Song Time</v>
      </c>
      <c r="J8" s="20" t="str">
        <f>IF(Electives!I13&gt;0,Electives!I13,"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IF(Bobcat!I12="A","A"," ")</f>
        <v> </v>
      </c>
      <c r="H9" s="24">
        <f>Electives!B14</f>
        <v>7</v>
      </c>
      <c r="I9" s="24" t="str">
        <f>Electives!C14</f>
        <v>Play Along</v>
      </c>
      <c r="J9" s="20" t="str">
        <f>IF(Electives!I14&gt;0,Electives!I14," ")</f>
        <v> </v>
      </c>
    </row>
    <row r="10" spans="1:10" ht="12" customHeight="1">
      <c r="A10" s="75" t="s">
        <v>164</v>
      </c>
      <c r="B10" s="33" t="str">
        <f>IF(Electives!I6&lt;&gt;" ",INT(Electives!I6/10)," ")</f>
        <v> </v>
      </c>
      <c r="D10" s="69">
        <v>5</v>
      </c>
      <c r="E10" s="66" t="s">
        <v>41</v>
      </c>
      <c r="F10" s="20" t="str">
        <f>IF(Bobcat!I13="A","A"," ")</f>
        <v> </v>
      </c>
      <c r="H10" s="24">
        <f>Electives!B15</f>
        <v>8</v>
      </c>
      <c r="I10" s="24" t="str">
        <f>Electives!C15</f>
        <v>Your Religious Leaders</v>
      </c>
      <c r="J10" s="20" t="str">
        <f>IF(Electives!I15&gt;0,Electives!I15," ")</f>
        <v> </v>
      </c>
    </row>
    <row r="11" spans="4:10" ht="12.75">
      <c r="D11" s="69">
        <v>6</v>
      </c>
      <c r="E11" s="66" t="s">
        <v>42</v>
      </c>
      <c r="F11" s="20" t="str">
        <f>IF(Bobcat!I14="A","A"," ")</f>
        <v> </v>
      </c>
      <c r="H11" s="24">
        <f>Electives!B16</f>
        <v>9</v>
      </c>
      <c r="I11" s="24" t="str">
        <f>Electives!C16</f>
        <v>A New Friend</v>
      </c>
      <c r="J11" s="20" t="str">
        <f>IF(Electives!I16&gt;0,Electives!I16," ")</f>
        <v> </v>
      </c>
    </row>
    <row r="12" spans="4:10" ht="12.75" customHeight="1">
      <c r="D12" s="69">
        <v>7</v>
      </c>
      <c r="E12" s="66" t="s">
        <v>43</v>
      </c>
      <c r="F12" s="20" t="str">
        <f>IF(Bobcat!I15="A","A"," ")</f>
        <v> </v>
      </c>
      <c r="H12" s="24">
        <f>Electives!B17</f>
        <v>10</v>
      </c>
      <c r="I12" s="24" t="str">
        <f>Electives!C17</f>
        <v>Helping Hands</v>
      </c>
      <c r="J12" s="20" t="str">
        <f>IF(Electives!I17&gt;0,Electives!I17," ")</f>
        <v> </v>
      </c>
    </row>
    <row r="13" spans="1:10" ht="12.75">
      <c r="A13" s="1" t="s">
        <v>22</v>
      </c>
      <c r="D13" s="69">
        <v>8</v>
      </c>
      <c r="E13" s="66" t="s">
        <v>44</v>
      </c>
      <c r="F13" s="20" t="str">
        <f>IF(Bobcat!I16="A","A"," ")</f>
        <v> </v>
      </c>
      <c r="H13" s="24">
        <f>Electives!B18</f>
        <v>11</v>
      </c>
      <c r="I13" s="24" t="str">
        <f>Electives!C18</f>
        <v>Helping the Needy</v>
      </c>
      <c r="J13" s="20" t="str">
        <f>IF(Electives!I18&gt;0,Electives!I18," ")</f>
        <v> </v>
      </c>
    </row>
    <row r="14" spans="1:10" ht="12.75">
      <c r="A14" s="28" t="s">
        <v>47</v>
      </c>
      <c r="B14" s="35" t="str">
        <f>Achievements!I14</f>
        <v> </v>
      </c>
      <c r="H14" s="24">
        <f>Electives!B19</f>
        <v>12</v>
      </c>
      <c r="I14" s="24" t="str">
        <f>Electives!C19</f>
        <v>A Friendly Greeting</v>
      </c>
      <c r="J14" s="20" t="str">
        <f>IF(Electives!I19&gt;0,Electives!I19," ")</f>
        <v> </v>
      </c>
    </row>
    <row r="15" spans="1:10" ht="12.75">
      <c r="A15" s="29" t="s">
        <v>51</v>
      </c>
      <c r="B15" s="35" t="str">
        <f>Achievements!I19</f>
        <v> </v>
      </c>
      <c r="H15" s="24">
        <f>Electives!B20</f>
        <v>13</v>
      </c>
      <c r="I15" s="24" t="str">
        <f>Electives!C20</f>
        <v>Making Change</v>
      </c>
      <c r="J15" s="20" t="str">
        <f>IF(Electives!I20&gt;0,Electives!I20," ")</f>
        <v> </v>
      </c>
    </row>
    <row r="16" spans="1:10" ht="12.75" customHeight="1">
      <c r="A16" s="29" t="s">
        <v>56</v>
      </c>
      <c r="B16" s="35" t="str">
        <f>Achievements!I25</f>
        <v> </v>
      </c>
      <c r="D16" s="223" t="s">
        <v>125</v>
      </c>
      <c r="E16" s="223"/>
      <c r="F16" s="223"/>
      <c r="H16" s="24">
        <f>Electives!B21</f>
        <v>14</v>
      </c>
      <c r="I16" s="24" t="str">
        <f>Electives!C21</f>
        <v>Reading Fun</v>
      </c>
      <c r="J16" s="20" t="str">
        <f>IF(Electives!I21&gt;0,Electives!I21," ")</f>
        <v> </v>
      </c>
    </row>
    <row r="17" spans="1:10" ht="12.75">
      <c r="A17" s="29" t="s">
        <v>55</v>
      </c>
      <c r="B17" s="35" t="str">
        <f>Achievements!I30</f>
        <v> </v>
      </c>
      <c r="D17" s="223"/>
      <c r="E17" s="223"/>
      <c r="F17" s="223"/>
      <c r="H17" s="24">
        <f>Electives!B22</f>
        <v>15</v>
      </c>
      <c r="I17" s="24" t="str">
        <f>Electives!C22</f>
        <v>Our Colorful World</v>
      </c>
      <c r="J17" s="20" t="str">
        <f>IF(Electives!I22&gt;0,Electives!I22," ")</f>
        <v> </v>
      </c>
    </row>
    <row r="18" spans="1:10" ht="12.75">
      <c r="A18" s="30" t="s">
        <v>160</v>
      </c>
      <c r="B18" s="35" t="str">
        <f>Achievements!I35</f>
        <v> </v>
      </c>
      <c r="D18" s="20">
        <v>1</v>
      </c>
      <c r="E18" s="66" t="s">
        <v>159</v>
      </c>
      <c r="F18" s="20" t="str">
        <f>IF(Achievements!I6="A","A"," ")</f>
        <v> </v>
      </c>
      <c r="H18" s="24">
        <f>Electives!B23</f>
        <v>16</v>
      </c>
      <c r="I18" s="24" t="str">
        <f>Electives!C23</f>
        <v>Collecting and Other Hobbies</v>
      </c>
      <c r="J18" s="20" t="str">
        <f>IF(Electives!I23&gt;0,Electives!I23," ")</f>
        <v> </v>
      </c>
    </row>
    <row r="19" spans="1:10" ht="12.75">
      <c r="A19" s="73"/>
      <c r="B19" s="74"/>
      <c r="D19" s="20">
        <v>2</v>
      </c>
      <c r="E19" s="66" t="s">
        <v>72</v>
      </c>
      <c r="F19" s="20" t="str">
        <f>IF(Achievements!I7="A","A"," ")</f>
        <v> </v>
      </c>
      <c r="H19" s="24">
        <f>Electives!B24</f>
        <v>17</v>
      </c>
      <c r="I19" s="24" t="str">
        <f>Electives!C24</f>
        <v>Make a Model</v>
      </c>
      <c r="J19" s="20" t="str">
        <f>IF(Electives!I24&gt;0,Electives!I24," ")</f>
        <v> </v>
      </c>
    </row>
    <row r="20" spans="1:10" ht="12.75" customHeight="1">
      <c r="A20" s="73"/>
      <c r="B20" s="74"/>
      <c r="D20" s="20">
        <v>3</v>
      </c>
      <c r="E20" s="66" t="s">
        <v>229</v>
      </c>
      <c r="F20" s="20" t="str">
        <f>IF(Achievements!I8="A","A"," ")</f>
        <v> </v>
      </c>
      <c r="H20" s="24">
        <f>Electives!B25</f>
        <v>18</v>
      </c>
      <c r="I20" s="24" t="str">
        <f>Electives!C25</f>
        <v>Sew a Button</v>
      </c>
      <c r="J20" s="20" t="str">
        <f>IF(Electives!I25&gt;0,Electives!I25," ")</f>
        <v> </v>
      </c>
    </row>
    <row r="21" spans="1:10" ht="12.75">
      <c r="A21" s="73"/>
      <c r="B21" s="74"/>
      <c r="H21" s="24">
        <f>Electives!B26</f>
        <v>19</v>
      </c>
      <c r="I21" s="24" t="str">
        <f>Electives!C26</f>
        <v>Magic Fun</v>
      </c>
      <c r="J21" s="20" t="str">
        <f>IF(Electives!I26&gt;0,Electives!I26," ")</f>
        <v> </v>
      </c>
    </row>
    <row r="22" spans="1:10" ht="12.75">
      <c r="A22" s="73"/>
      <c r="B22" s="74"/>
      <c r="H22" s="24">
        <f>Electives!B27</f>
        <v>20</v>
      </c>
      <c r="I22" s="24" t="str">
        <f>Electives!C27</f>
        <v>Get the Word Out</v>
      </c>
      <c r="J22" s="20" t="str">
        <f>IF(Electives!I27&gt;0,Electives!I27," ")</f>
        <v> </v>
      </c>
    </row>
    <row r="23" spans="1:10" ht="12.75">
      <c r="A23" s="73"/>
      <c r="B23" s="74"/>
      <c r="D23" s="224" t="s">
        <v>131</v>
      </c>
      <c r="E23" s="224"/>
      <c r="F23" s="224"/>
      <c r="H23" s="24">
        <f>Electives!B28</f>
        <v>21</v>
      </c>
      <c r="I23" s="24" t="str">
        <f>Electives!C28</f>
        <v>The Show Must Go On</v>
      </c>
      <c r="J23" s="20" t="str">
        <f>IF(Electives!I28&gt;0,Electives!I28," ")</f>
        <v> </v>
      </c>
    </row>
    <row r="24" spans="4:10" ht="12.75" customHeight="1">
      <c r="D24" s="224"/>
      <c r="E24" s="224"/>
      <c r="F24" s="224"/>
      <c r="H24" s="24">
        <f>Electives!B29</f>
        <v>22</v>
      </c>
      <c r="I24" s="24" t="str">
        <f>Electives!C29</f>
        <v>Picnic Fun</v>
      </c>
      <c r="J24" s="20" t="str">
        <f>IF(Electives!I29&gt;0,Electives!I29," ")</f>
        <v> </v>
      </c>
    </row>
    <row r="25" spans="4:10" ht="12.75" customHeight="1">
      <c r="D25" s="65" t="str">
        <f>Achievements!$B10</f>
        <v>1. Making My Family Special</v>
      </c>
      <c r="E25" s="65"/>
      <c r="F25" s="65"/>
      <c r="H25" s="24">
        <f>Electives!B30</f>
        <v>23</v>
      </c>
      <c r="I25" s="24" t="str">
        <f>Electives!C30</f>
        <v>What Kind of Milk?</v>
      </c>
      <c r="J25" s="20" t="str">
        <f>IF(Electives!I30&gt;0,Electives!I30," ")</f>
        <v> </v>
      </c>
    </row>
    <row r="26" spans="1:10" ht="12.75" customHeight="1">
      <c r="A26" s="31"/>
      <c r="B26" s="2"/>
      <c r="D26" s="20" t="str">
        <f>Achievements!$B11</f>
        <v>f.</v>
      </c>
      <c r="E26" s="3" t="str">
        <f>Achievements!$C11</f>
        <v>Complete a Chore with Partner</v>
      </c>
      <c r="F26" s="20" t="str">
        <f>IF(Achievements!I11="A","A"," ")</f>
        <v> </v>
      </c>
      <c r="H26" s="24">
        <f>Electives!B31</f>
        <v>24</v>
      </c>
      <c r="I26" s="24" t="str">
        <f>Electives!C31</f>
        <v>Help in the Kitchen</v>
      </c>
      <c r="J26" s="20" t="str">
        <f>IF(Electives!I31&gt;0,Electives!I31," ")</f>
        <v> </v>
      </c>
    </row>
    <row r="27" spans="1:10" ht="12.75">
      <c r="A27" s="2"/>
      <c r="B27" s="19"/>
      <c r="D27" s="20" t="str">
        <f>Achievements!$B12</f>
        <v>d.</v>
      </c>
      <c r="E27" s="3" t="str">
        <f>Achievements!$C12</f>
        <v>Make a Family Scrapbook</v>
      </c>
      <c r="F27" s="20" t="str">
        <f>IF(Achievements!I12="A","A"," ")</f>
        <v> </v>
      </c>
      <c r="H27" s="24">
        <f>Electives!B32</f>
        <v>25</v>
      </c>
      <c r="I27" s="24" t="str">
        <f>Electives!C32</f>
        <v>Snack Time</v>
      </c>
      <c r="J27" s="20" t="str">
        <f>IF(Electives!I32&gt;0,Electives!I32," ")</f>
        <v> </v>
      </c>
    </row>
    <row r="28" spans="1:10" ht="12.75">
      <c r="A28" s="2"/>
      <c r="B28" s="19"/>
      <c r="D28" s="20" t="str">
        <f>Achievements!$B13</f>
        <v>g.</v>
      </c>
      <c r="E28" s="3" t="str">
        <f>Achievements!$C13</f>
        <v>Visit historical bldg or old person</v>
      </c>
      <c r="F28" s="20" t="str">
        <f>IF(Achievements!I13="A","A"," ")</f>
        <v> </v>
      </c>
      <c r="H28" s="24">
        <f>Electives!B33</f>
        <v>26</v>
      </c>
      <c r="I28" s="24" t="str">
        <f>Electives!C33</f>
        <v>Phone Manners</v>
      </c>
      <c r="J28" s="20" t="str">
        <f>IF(Electives!I33&gt;0,Electives!I33," ")</f>
        <v> </v>
      </c>
    </row>
    <row r="29" spans="1:10" ht="12.75" customHeight="1">
      <c r="A29" s="2"/>
      <c r="B29" s="76"/>
      <c r="D29" s="65" t="str">
        <f>Achievements!$B15</f>
        <v>2. Where I Live</v>
      </c>
      <c r="E29" s="65"/>
      <c r="F29" s="65"/>
      <c r="H29" s="24">
        <f>Electives!B34</f>
        <v>27</v>
      </c>
      <c r="I29" s="24" t="str">
        <f>Electives!C34</f>
        <v>Emergency!</v>
      </c>
      <c r="J29" s="20" t="str">
        <f>IF(Electives!I34&gt;0,Electives!I34," ")</f>
        <v> </v>
      </c>
    </row>
    <row r="30" spans="1:10" ht="12.75" customHeight="1">
      <c r="A30" s="2"/>
      <c r="B30" s="19"/>
      <c r="D30" s="20" t="str">
        <f>Achievements!$B16</f>
        <v>f.</v>
      </c>
      <c r="E30" s="3" t="str">
        <f>Achievements!$C16</f>
        <v>Look at a map of your community</v>
      </c>
      <c r="F30" s="20" t="str">
        <f>IF(Achievements!I16="A","A"," ")</f>
        <v> </v>
      </c>
      <c r="H30" s="24">
        <f>Electives!B35</f>
        <v>28</v>
      </c>
      <c r="I30" s="24" t="str">
        <f>Electives!C35</f>
        <v>Smoke Detectors</v>
      </c>
      <c r="J30" s="20" t="str">
        <f>IF(Electives!I35&gt;0,Electives!I35," ")</f>
        <v> </v>
      </c>
    </row>
    <row r="31" spans="1:10" ht="12.75">
      <c r="A31" s="2"/>
      <c r="B31" s="19"/>
      <c r="D31" s="20" t="str">
        <f>Achievements!$B17</f>
        <v>d.</v>
      </c>
      <c r="E31" s="3" t="str">
        <f>Achievements!$C17</f>
        <v>Say pledge &amp; do flag ceremony</v>
      </c>
      <c r="F31" s="20" t="str">
        <f>IF(Achievements!I17="A","A"," ")</f>
        <v> </v>
      </c>
      <c r="H31" s="24">
        <f>Electives!B36</f>
        <v>29</v>
      </c>
      <c r="I31" s="24" t="str">
        <f>Electives!C36</f>
        <v>Safety in the Sun</v>
      </c>
      <c r="J31" s="20" t="str">
        <f>IF(Electives!I36&gt;0,Electives!I36," ")</f>
        <v> </v>
      </c>
    </row>
    <row r="32" spans="1:10" ht="12.75">
      <c r="A32" s="2"/>
      <c r="B32" s="19"/>
      <c r="D32" s="20" t="str">
        <f>Achievements!$B18</f>
        <v>g.</v>
      </c>
      <c r="E32" s="3" t="str">
        <f>Achievements!$C18</f>
        <v>Visit police or fire station and ask</v>
      </c>
      <c r="F32" s="20" t="str">
        <f>IF(Achievements!I18="A","A"," ")</f>
        <v> </v>
      </c>
      <c r="H32" s="24">
        <f>Electives!B37</f>
        <v>30</v>
      </c>
      <c r="I32" s="24" t="str">
        <f>Electives!C37</f>
        <v>Plant a Seed</v>
      </c>
      <c r="J32" s="20" t="str">
        <f>IF(Electives!I37&gt;0,Electives!I37,"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IF(Electives!I38&gt;0,Electives!I38," ")</f>
        <v> </v>
      </c>
    </row>
    <row r="34" spans="1:10" ht="12.75" customHeight="1">
      <c r="A34" s="2"/>
      <c r="B34" s="19"/>
      <c r="D34" s="20" t="str">
        <f>Achievements!$B21</f>
        <v>fa.</v>
      </c>
      <c r="E34" s="3" t="str">
        <f>Achievements!$C21</f>
        <v>Plan &amp; practice fire drill</v>
      </c>
      <c r="F34" s="21" t="str">
        <f>IF(Achievements!I21="A","A"," ")</f>
        <v> </v>
      </c>
      <c r="H34" s="24">
        <f>Electives!B39</f>
        <v>32</v>
      </c>
      <c r="I34" s="24" t="str">
        <f>Electives!C39</f>
        <v>Feed the Birds</v>
      </c>
      <c r="J34" s="20" t="str">
        <f>IF(Electives!I39&gt;0,Electives!I39," ")</f>
        <v> </v>
      </c>
    </row>
    <row r="35" spans="1:10" ht="12.75">
      <c r="A35" s="2"/>
      <c r="B35" s="19"/>
      <c r="D35" s="20" t="str">
        <f>Achievements!$B22</f>
        <v>fb.</v>
      </c>
      <c r="E35" s="3" t="str">
        <f>Achievements!$C22</f>
        <v>Develop plan if you get lost</v>
      </c>
      <c r="F35" s="21" t="str">
        <f>IF(Achievements!I22="A","A"," ")</f>
        <v> </v>
      </c>
      <c r="H35" s="24">
        <f>Electives!B40</f>
        <v>33</v>
      </c>
      <c r="I35" s="24" t="str">
        <f>Electives!C40</f>
        <v>Cleanup Treasure Hunt</v>
      </c>
      <c r="J35" s="20" t="str">
        <f>IF(Electives!I40&gt;0,Electives!I40," ")</f>
        <v> </v>
      </c>
    </row>
    <row r="36" spans="1:10" ht="12.75" customHeight="1">
      <c r="A36" s="2"/>
      <c r="B36" s="19"/>
      <c r="D36" s="20" t="str">
        <f>Achievements!$B23</f>
        <v>d.</v>
      </c>
      <c r="E36" s="3" t="str">
        <f>Achievements!$C23</f>
        <v>Make a food guide pyramid</v>
      </c>
      <c r="F36" s="21" t="str">
        <f>IF(Achievements!I23="A","A"," ")</f>
        <v> </v>
      </c>
      <c r="H36" s="24">
        <f>Electives!B41</f>
        <v>34</v>
      </c>
      <c r="I36" s="24" t="str">
        <f>Electives!C41</f>
        <v>Conservation</v>
      </c>
      <c r="J36" s="20" t="str">
        <f>IF(Electives!I41&gt;0,Electives!I41," ")</f>
        <v> </v>
      </c>
    </row>
    <row r="37" spans="1:10" ht="12.75" customHeight="1">
      <c r="A37" s="2"/>
      <c r="B37" s="19"/>
      <c r="D37" s="20" t="str">
        <f>Achievements!$B24</f>
        <v>g.</v>
      </c>
      <c r="E37" s="3" t="str">
        <f>Achievements!$C24</f>
        <v>Watch a sport &amp; learn its rules</v>
      </c>
      <c r="F37" s="21" t="str">
        <f>IF(Achievements!I24="A","A"," ")</f>
        <v> </v>
      </c>
      <c r="H37" s="24">
        <f>Electives!B42</f>
        <v>35</v>
      </c>
      <c r="I37" s="24" t="str">
        <f>Electives!C42</f>
        <v>Fun Outdoors</v>
      </c>
      <c r="J37" s="20" t="str">
        <f>IF(Electives!I42&gt;0,Electives!I42," ")</f>
        <v> </v>
      </c>
    </row>
    <row r="38" spans="1:10" ht="12.75">
      <c r="A38" s="2"/>
      <c r="B38" s="19"/>
      <c r="D38" s="17" t="str">
        <f>Achievements!$B26</f>
        <v>4. How I Tell It</v>
      </c>
      <c r="E38" s="23"/>
      <c r="F38" s="23"/>
      <c r="H38" s="24">
        <f>Electives!B43</f>
        <v>36</v>
      </c>
      <c r="I38" s="24" t="str">
        <f>Electives!C43</f>
        <v>See a Performance</v>
      </c>
      <c r="J38" s="20" t="str">
        <f>IF(Electives!I43&gt;0,Electives!I43," ")</f>
        <v> </v>
      </c>
    </row>
    <row r="39" spans="1:10" ht="12.75" customHeight="1">
      <c r="A39" s="2"/>
      <c r="B39" s="19"/>
      <c r="D39" s="20" t="str">
        <f>Achievements!$B27</f>
        <v>f.</v>
      </c>
      <c r="E39" s="22" t="str">
        <f>Achievements!$C27</f>
        <v>Have family discussion at a meal</v>
      </c>
      <c r="F39" s="21" t="str">
        <f>IF(Achievements!I27="A","A"," ")</f>
        <v> </v>
      </c>
      <c r="H39" s="24">
        <f>Electives!B44</f>
        <v>37</v>
      </c>
      <c r="I39" s="24" t="str">
        <f>Electives!C44</f>
        <v>Take a Bicycle Ride</v>
      </c>
      <c r="J39" s="20" t="str">
        <f>IF(Electives!I44&gt;0,Electives!I44," ")</f>
        <v> </v>
      </c>
    </row>
    <row r="40" spans="1:10" ht="12.75">
      <c r="A40" s="2"/>
      <c r="B40" s="19"/>
      <c r="D40" s="20" t="str">
        <f>Achievements!$B28</f>
        <v>d.</v>
      </c>
      <c r="E40" s="3" t="str">
        <f>Achievements!$C28</f>
        <v>Play "Tell it like it isn't"</v>
      </c>
      <c r="F40" s="21" t="str">
        <f>IF(Achievements!I28="A","A"," ")</f>
        <v> </v>
      </c>
      <c r="H40" s="24">
        <f>Electives!B45</f>
        <v>38</v>
      </c>
      <c r="I40" s="24" t="str">
        <f>Electives!C45</f>
        <v>Bicycle Repair</v>
      </c>
      <c r="J40" s="20" t="str">
        <f>IF(Electives!I45&gt;0,Electives!I45," ")</f>
        <v> </v>
      </c>
    </row>
    <row r="41" spans="1:10" ht="12.75">
      <c r="A41" s="2"/>
      <c r="B41" s="19"/>
      <c r="D41" s="20" t="str">
        <f>Achievements!$B29</f>
        <v>g.</v>
      </c>
      <c r="E41" s="3" t="str">
        <f>Achievements!$C29</f>
        <v>Visit television, radio, or newspapr</v>
      </c>
      <c r="F41" s="21" t="str">
        <f>IF(Achievements!I29="A","A"," ")</f>
        <v> </v>
      </c>
      <c r="H41" s="24">
        <f>Electives!B46</f>
        <v>39</v>
      </c>
      <c r="I41" s="24" t="str">
        <f>Electives!C46</f>
        <v>Go to Work</v>
      </c>
      <c r="J41" s="20" t="str">
        <f>IF(Electives!I46&gt;0,Electives!I46," ")</f>
        <v> </v>
      </c>
    </row>
    <row r="42" spans="1:10" ht="12.75" customHeight="1">
      <c r="A42" s="2"/>
      <c r="B42" s="19"/>
      <c r="D42" s="17" t="str">
        <f>Achievements!$B31</f>
        <v>5. Let's Go Outdoors </v>
      </c>
      <c r="E42" s="17"/>
      <c r="F42" s="17"/>
      <c r="H42" s="24">
        <f>Electives!B47</f>
        <v>40</v>
      </c>
      <c r="I42" s="24" t="str">
        <f>Electives!C47</f>
        <v>Fun in the Water</v>
      </c>
      <c r="J42" s="20" t="str">
        <f>IF(Electives!I47&gt;0,Electives!I47," ")</f>
        <v> </v>
      </c>
    </row>
    <row r="43" spans="1:10" ht="12.75" customHeight="1">
      <c r="A43" s="2"/>
      <c r="B43" s="19"/>
      <c r="D43" s="20" t="str">
        <f>Achievements!$B32</f>
        <v>f.</v>
      </c>
      <c r="E43" s="3" t="str">
        <f>Achievements!$C32</f>
        <v>Go outside &amp; watch the weather</v>
      </c>
      <c r="F43" s="20" t="str">
        <f>IF(Achievements!I32="A","A"," ")</f>
        <v> </v>
      </c>
      <c r="H43" s="24">
        <f>Electives!B48</f>
        <v>41</v>
      </c>
      <c r="I43" s="24" t="str">
        <f>Electives!C48</f>
        <v>Transportation</v>
      </c>
      <c r="J43" s="20" t="str">
        <f>IF(Electives!I48&gt;0,Electives!I48," ")</f>
        <v> </v>
      </c>
    </row>
    <row r="44" spans="1:10" ht="12.75">
      <c r="A44" s="2"/>
      <c r="B44" s="19"/>
      <c r="D44" s="20" t="str">
        <f>Achievements!$B33</f>
        <v>d.</v>
      </c>
      <c r="E44" s="3" t="str">
        <f>Achievements!$C33</f>
        <v>Make a leaf rubbing</v>
      </c>
      <c r="F44" s="20" t="str">
        <f>IF(Achievements!I33="A","A"," ")</f>
        <v> </v>
      </c>
      <c r="H44" s="24">
        <f>Electives!B49</f>
        <v>42</v>
      </c>
      <c r="I44" s="24" t="str">
        <f>Electives!C49</f>
        <v>Fun at the Zoo</v>
      </c>
      <c r="J44" s="20" t="str">
        <f>IF(Electives!I49&gt;0,Electives!I49," ")</f>
        <v> </v>
      </c>
    </row>
    <row r="45" spans="1:10" ht="12.75" customHeight="1">
      <c r="A45" s="2"/>
      <c r="B45" s="19"/>
      <c r="D45" s="20" t="str">
        <f>Achievements!$B34</f>
        <v>g.</v>
      </c>
      <c r="E45" s="3" t="str">
        <f>Achievements!$C34</f>
        <v>Take a hike with your den</v>
      </c>
      <c r="F45" s="20" t="str">
        <f>IF(Achievements!I34="A","A"," ")</f>
        <v> </v>
      </c>
      <c r="H45" s="24">
        <f>Electives!B50</f>
        <v>43</v>
      </c>
      <c r="I45" s="24" t="str">
        <f>Electives!C50</f>
        <v>Pet Care</v>
      </c>
      <c r="J45" s="20" t="str">
        <f>IF(Electives!I50&gt;0,Electives!I50," ")</f>
        <v> </v>
      </c>
    </row>
    <row r="46" spans="1:10" ht="12.75">
      <c r="A46" s="2"/>
      <c r="B46" s="19"/>
      <c r="H46" s="24">
        <f>Electives!B51</f>
        <v>44</v>
      </c>
      <c r="I46" s="24" t="str">
        <f>Electives!C51</f>
        <v>Dairy Products</v>
      </c>
      <c r="J46" s="20" t="str">
        <f>IF(Electives!I51&gt;0,Electives!I51," ")</f>
        <v> </v>
      </c>
    </row>
    <row r="47" spans="1:10" ht="12.75">
      <c r="A47" s="2"/>
      <c r="B47" s="19"/>
      <c r="H47" s="24">
        <f>Electives!B52</f>
        <v>45</v>
      </c>
      <c r="I47" s="24" t="str">
        <f>Electives!C52</f>
        <v>Fresh Baking</v>
      </c>
      <c r="J47" s="20" t="str">
        <f>IF(Electives!I52&gt;0,Electives!I52," ")</f>
        <v> </v>
      </c>
    </row>
    <row r="48" spans="1:10" ht="12.75" customHeight="1">
      <c r="A48" s="2"/>
      <c r="B48" s="19"/>
      <c r="H48" s="24">
        <f>Electives!B53</f>
        <v>46</v>
      </c>
      <c r="I48" s="24" t="str">
        <f>Electives!C53</f>
        <v>Healthy Teeth and Gums</v>
      </c>
      <c r="J48" s="20" t="str">
        <f>IF(Electives!I53&gt;0,Electives!I53," ")</f>
        <v> </v>
      </c>
    </row>
    <row r="49" spans="1:10" ht="12.75" customHeight="1">
      <c r="A49" s="2"/>
      <c r="B49" s="19"/>
      <c r="H49" s="24">
        <f>Electives!B54</f>
        <v>47</v>
      </c>
      <c r="I49" s="24" t="str">
        <f>Electives!C54</f>
        <v>Reduce, Reuse, Recycle</v>
      </c>
      <c r="J49" s="20" t="str">
        <f>IF(Electives!I54&gt;0,Electives!I54," ")</f>
        <v> </v>
      </c>
    </row>
    <row r="50" spans="1:10" ht="12.75">
      <c r="A50" s="2"/>
      <c r="B50" s="2"/>
      <c r="H50" s="24">
        <f>Electives!B55</f>
        <v>48</v>
      </c>
      <c r="I50" s="24" t="str">
        <f>Electives!C55</f>
        <v>Go for a Ride</v>
      </c>
      <c r="J50" s="20" t="str">
        <f>IF(Electives!I55&gt;0,Electives!I55," ")</f>
        <v> </v>
      </c>
    </row>
    <row r="51" spans="8:10" ht="12.75">
      <c r="H51" s="24">
        <f>Electives!B56</f>
        <v>49</v>
      </c>
      <c r="I51" s="24" t="str">
        <f>Electives!C56</f>
        <v>Your Government</v>
      </c>
      <c r="J51" s="20" t="str">
        <f>IF(Electives!I56&gt;0,Electives!I56," ")</f>
        <v> </v>
      </c>
    </row>
    <row r="52" spans="8:10" ht="12.75">
      <c r="H52" s="24">
        <f>Electives!B57</f>
        <v>50</v>
      </c>
      <c r="I52" s="24" t="str">
        <f>Electives!C57</f>
        <v>Banking</v>
      </c>
      <c r="J52" s="20" t="str">
        <f>IF(Electives!I57&gt;0,Electives!I57,"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6</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IF(Bobcat!J6="A","A"," ")</f>
        <v> </v>
      </c>
      <c r="G3" s="65"/>
      <c r="H3" s="24">
        <f>Electives!B8</f>
        <v>1</v>
      </c>
      <c r="I3" s="24" t="str">
        <f>Electives!C8</f>
        <v>How Do You Celebrate?</v>
      </c>
      <c r="J3" s="20" t="str">
        <f>IF(Electives!J8&gt;0,Electives!J8," ")</f>
        <v> </v>
      </c>
    </row>
    <row r="4" spans="1:10" ht="12.75" customHeight="1">
      <c r="A4" s="26" t="s">
        <v>165</v>
      </c>
      <c r="B4" s="20" t="str">
        <f>IF(COUNTIF(F3:F13,"A")&gt;10,"C",IF(COUNTIF(F3:F13,"A")&gt;0,"P"," "))</f>
        <v> </v>
      </c>
      <c r="D4" s="67"/>
      <c r="E4" s="66" t="s">
        <v>35</v>
      </c>
      <c r="F4" s="20" t="str">
        <f>IF(Bobcat!J7="A","A"," ")</f>
        <v> </v>
      </c>
      <c r="H4" s="24">
        <f>Electives!B9</f>
        <v>2</v>
      </c>
      <c r="I4" s="24" t="str">
        <f>Electives!C9</f>
        <v>Making Decorations</v>
      </c>
      <c r="J4" s="20" t="str">
        <f>IF(Electives!J9&gt;0,Electives!J9," ")</f>
        <v> </v>
      </c>
    </row>
    <row r="5" spans="1:10" ht="12.75">
      <c r="A5" s="27" t="s">
        <v>125</v>
      </c>
      <c r="B5" s="33" t="str">
        <f>Achievements!J9</f>
        <v> </v>
      </c>
      <c r="D5" s="67"/>
      <c r="E5" s="66" t="s">
        <v>36</v>
      </c>
      <c r="F5" s="20" t="str">
        <f>IF(Bobcat!J8="A","A"," ")</f>
        <v> </v>
      </c>
      <c r="H5" s="24">
        <f>Electives!B10</f>
        <v>3</v>
      </c>
      <c r="I5" s="24" t="str">
        <f>Electives!C10</f>
        <v>Fun and Games</v>
      </c>
      <c r="J5" s="20" t="str">
        <f>IF(Electives!J10&gt;0,Electives!J10," ")</f>
        <v> </v>
      </c>
    </row>
    <row r="6" spans="1:10" ht="12.75">
      <c r="A6" s="67" t="s">
        <v>155</v>
      </c>
      <c r="B6" s="33" t="str">
        <f>IF(COUNTIF(B14:B18,"C")&gt;4,"C",IF(COUNTIF(B14:B18,"C")&gt;0,"P",IF(COUNTIF(B14:B18,"P")&gt;0,"P"," ")))</f>
        <v> </v>
      </c>
      <c r="D6" s="71"/>
      <c r="E6" s="66" t="s">
        <v>37</v>
      </c>
      <c r="F6" s="20" t="str">
        <f>IF(Bobcat!J9="A","A"," ")</f>
        <v> </v>
      </c>
      <c r="H6" s="24">
        <f>Electives!B11</f>
        <v>4</v>
      </c>
      <c r="I6" s="24" t="str">
        <f>Electives!C11</f>
        <v>Display a Picture</v>
      </c>
      <c r="J6" s="20" t="str">
        <f>IF(Electives!J11&gt;0,Electives!J11,"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IF(Bobcat!J10="A","A"," ")</f>
        <v> </v>
      </c>
      <c r="H7" s="24">
        <f>Electives!B12</f>
        <v>5</v>
      </c>
      <c r="I7" s="24" t="str">
        <f>Electives!C12</f>
        <v>Family Mobile</v>
      </c>
      <c r="J7" s="20" t="str">
        <f>IF(Electives!J12&gt;0,Electives!J12,"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IF(Bobcat!J11="A","A"," ")</f>
        <v> </v>
      </c>
      <c r="H8" s="24">
        <f>Electives!B13</f>
        <v>6</v>
      </c>
      <c r="I8" s="24" t="str">
        <f>Electives!C13</f>
        <v>Song Time</v>
      </c>
      <c r="J8" s="20" t="str">
        <f>IF(Electives!J13&gt;0,Electives!J13,"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IF(Bobcat!J12="A","A"," ")</f>
        <v> </v>
      </c>
      <c r="H9" s="24">
        <f>Electives!B14</f>
        <v>7</v>
      </c>
      <c r="I9" s="24" t="str">
        <f>Electives!C14</f>
        <v>Play Along</v>
      </c>
      <c r="J9" s="20" t="str">
        <f>IF(Electives!J14&gt;0,Electives!J14," ")</f>
        <v> </v>
      </c>
    </row>
    <row r="10" spans="1:10" ht="12" customHeight="1">
      <c r="A10" s="75" t="s">
        <v>164</v>
      </c>
      <c r="B10" s="33" t="str">
        <f>IF(Electives!J6&lt;&gt;" ",INT(Electives!J6/10)," ")</f>
        <v> </v>
      </c>
      <c r="D10" s="69">
        <v>5</v>
      </c>
      <c r="E10" s="66" t="s">
        <v>41</v>
      </c>
      <c r="F10" s="20" t="str">
        <f>IF(Bobcat!J13="A","A"," ")</f>
        <v> </v>
      </c>
      <c r="H10" s="24">
        <f>Electives!B15</f>
        <v>8</v>
      </c>
      <c r="I10" s="24" t="str">
        <f>Electives!C15</f>
        <v>Your Religious Leaders</v>
      </c>
      <c r="J10" s="20" t="str">
        <f>IF(Electives!J15&gt;0,Electives!J15," ")</f>
        <v> </v>
      </c>
    </row>
    <row r="11" spans="4:10" ht="12.75">
      <c r="D11" s="69">
        <v>6</v>
      </c>
      <c r="E11" s="66" t="s">
        <v>42</v>
      </c>
      <c r="F11" s="20" t="str">
        <f>IF(Bobcat!J14="A","A"," ")</f>
        <v> </v>
      </c>
      <c r="H11" s="24">
        <f>Electives!B16</f>
        <v>9</v>
      </c>
      <c r="I11" s="24" t="str">
        <f>Electives!C16</f>
        <v>A New Friend</v>
      </c>
      <c r="J11" s="20" t="str">
        <f>IF(Electives!J16&gt;0,Electives!J16," ")</f>
        <v> </v>
      </c>
    </row>
    <row r="12" spans="4:10" ht="12.75" customHeight="1">
      <c r="D12" s="69">
        <v>7</v>
      </c>
      <c r="E12" s="66" t="s">
        <v>43</v>
      </c>
      <c r="F12" s="20" t="str">
        <f>IF(Bobcat!J15="A","A"," ")</f>
        <v> </v>
      </c>
      <c r="H12" s="24">
        <f>Electives!B17</f>
        <v>10</v>
      </c>
      <c r="I12" s="24" t="str">
        <f>Electives!C17</f>
        <v>Helping Hands</v>
      </c>
      <c r="J12" s="20" t="str">
        <f>IF(Electives!J17&gt;0,Electives!J17," ")</f>
        <v> </v>
      </c>
    </row>
    <row r="13" spans="1:10" ht="12.75">
      <c r="A13" s="1" t="s">
        <v>22</v>
      </c>
      <c r="D13" s="69">
        <v>8</v>
      </c>
      <c r="E13" s="66" t="s">
        <v>44</v>
      </c>
      <c r="F13" s="20" t="str">
        <f>IF(Bobcat!J16="A","A"," ")</f>
        <v> </v>
      </c>
      <c r="H13" s="24">
        <f>Electives!B18</f>
        <v>11</v>
      </c>
      <c r="I13" s="24" t="str">
        <f>Electives!C18</f>
        <v>Helping the Needy</v>
      </c>
      <c r="J13" s="20" t="str">
        <f>IF(Electives!J18&gt;0,Electives!J18," ")</f>
        <v> </v>
      </c>
    </row>
    <row r="14" spans="1:10" ht="12.75">
      <c r="A14" s="28" t="s">
        <v>47</v>
      </c>
      <c r="B14" s="35" t="str">
        <f>Achievements!J14</f>
        <v> </v>
      </c>
      <c r="H14" s="24">
        <f>Electives!B19</f>
        <v>12</v>
      </c>
      <c r="I14" s="24" t="str">
        <f>Electives!C19</f>
        <v>A Friendly Greeting</v>
      </c>
      <c r="J14" s="20" t="str">
        <f>IF(Electives!J19&gt;0,Electives!J19," ")</f>
        <v> </v>
      </c>
    </row>
    <row r="15" spans="1:10" ht="12.75">
      <c r="A15" s="29" t="s">
        <v>51</v>
      </c>
      <c r="B15" s="35" t="str">
        <f>Achievements!J19</f>
        <v> </v>
      </c>
      <c r="H15" s="24">
        <f>Electives!B20</f>
        <v>13</v>
      </c>
      <c r="I15" s="24" t="str">
        <f>Electives!C20</f>
        <v>Making Change</v>
      </c>
      <c r="J15" s="20" t="str">
        <f>IF(Electives!J20&gt;0,Electives!J20," ")</f>
        <v> </v>
      </c>
    </row>
    <row r="16" spans="1:10" ht="12.75" customHeight="1">
      <c r="A16" s="29" t="s">
        <v>56</v>
      </c>
      <c r="B16" s="35" t="str">
        <f>Achievements!J25</f>
        <v> </v>
      </c>
      <c r="D16" s="223" t="s">
        <v>125</v>
      </c>
      <c r="E16" s="223"/>
      <c r="F16" s="223"/>
      <c r="H16" s="24">
        <f>Electives!B21</f>
        <v>14</v>
      </c>
      <c r="I16" s="24" t="str">
        <f>Electives!C21</f>
        <v>Reading Fun</v>
      </c>
      <c r="J16" s="20" t="str">
        <f>IF(Electives!J21&gt;0,Electives!J21," ")</f>
        <v> </v>
      </c>
    </row>
    <row r="17" spans="1:10" ht="12.75">
      <c r="A17" s="29" t="s">
        <v>55</v>
      </c>
      <c r="B17" s="35" t="str">
        <f>Achievements!J30</f>
        <v> </v>
      </c>
      <c r="D17" s="223"/>
      <c r="E17" s="223"/>
      <c r="F17" s="223"/>
      <c r="H17" s="24">
        <f>Electives!B22</f>
        <v>15</v>
      </c>
      <c r="I17" s="24" t="str">
        <f>Electives!C22</f>
        <v>Our Colorful World</v>
      </c>
      <c r="J17" s="20" t="str">
        <f>IF(Electives!J22&gt;0,Electives!J22," ")</f>
        <v> </v>
      </c>
    </row>
    <row r="18" spans="1:10" ht="12.75">
      <c r="A18" s="30" t="s">
        <v>160</v>
      </c>
      <c r="B18" s="35" t="str">
        <f>Achievements!J35</f>
        <v> </v>
      </c>
      <c r="D18" s="20">
        <v>1</v>
      </c>
      <c r="E18" s="66" t="s">
        <v>159</v>
      </c>
      <c r="F18" s="20" t="str">
        <f>IF(Achievements!J6="A","A"," ")</f>
        <v> </v>
      </c>
      <c r="H18" s="24">
        <f>Electives!B23</f>
        <v>16</v>
      </c>
      <c r="I18" s="24" t="str">
        <f>Electives!C23</f>
        <v>Collecting and Other Hobbies</v>
      </c>
      <c r="J18" s="20" t="str">
        <f>IF(Electives!J23&gt;0,Electives!J23," ")</f>
        <v> </v>
      </c>
    </row>
    <row r="19" spans="1:10" ht="12.75">
      <c r="A19" s="73"/>
      <c r="B19" s="74"/>
      <c r="D19" s="20">
        <v>2</v>
      </c>
      <c r="E19" s="66" t="s">
        <v>72</v>
      </c>
      <c r="F19" s="20" t="str">
        <f>IF(Achievements!J7="A","A"," ")</f>
        <v> </v>
      </c>
      <c r="H19" s="24">
        <f>Electives!B24</f>
        <v>17</v>
      </c>
      <c r="I19" s="24" t="str">
        <f>Electives!C24</f>
        <v>Make a Model</v>
      </c>
      <c r="J19" s="20" t="str">
        <f>IF(Electives!J24&gt;0,Electives!J24," ")</f>
        <v> </v>
      </c>
    </row>
    <row r="20" spans="1:10" ht="12.75" customHeight="1">
      <c r="A20" s="73"/>
      <c r="B20" s="74"/>
      <c r="D20" s="20">
        <v>3</v>
      </c>
      <c r="E20" s="66" t="s">
        <v>229</v>
      </c>
      <c r="F20" s="20" t="str">
        <f>IF(Achievements!J8="A","A"," ")</f>
        <v> </v>
      </c>
      <c r="H20" s="24">
        <f>Electives!B25</f>
        <v>18</v>
      </c>
      <c r="I20" s="24" t="str">
        <f>Electives!C25</f>
        <v>Sew a Button</v>
      </c>
      <c r="J20" s="20" t="str">
        <f>IF(Electives!J25&gt;0,Electives!J25," ")</f>
        <v> </v>
      </c>
    </row>
    <row r="21" spans="1:10" ht="12.75">
      <c r="A21" s="73"/>
      <c r="B21" s="74"/>
      <c r="H21" s="24">
        <f>Electives!B26</f>
        <v>19</v>
      </c>
      <c r="I21" s="24" t="str">
        <f>Electives!C26</f>
        <v>Magic Fun</v>
      </c>
      <c r="J21" s="20" t="str">
        <f>IF(Electives!J26&gt;0,Electives!J26," ")</f>
        <v> </v>
      </c>
    </row>
    <row r="22" spans="1:10" ht="12.75">
      <c r="A22" s="73"/>
      <c r="B22" s="74"/>
      <c r="H22" s="24">
        <f>Electives!B27</f>
        <v>20</v>
      </c>
      <c r="I22" s="24" t="str">
        <f>Electives!C27</f>
        <v>Get the Word Out</v>
      </c>
      <c r="J22" s="20" t="str">
        <f>IF(Electives!J27&gt;0,Electives!J27," ")</f>
        <v> </v>
      </c>
    </row>
    <row r="23" spans="1:10" ht="12.75">
      <c r="A23" s="73"/>
      <c r="B23" s="74"/>
      <c r="D23" s="224" t="s">
        <v>131</v>
      </c>
      <c r="E23" s="224"/>
      <c r="F23" s="224"/>
      <c r="H23" s="24">
        <f>Electives!B28</f>
        <v>21</v>
      </c>
      <c r="I23" s="24" t="str">
        <f>Electives!C28</f>
        <v>The Show Must Go On</v>
      </c>
      <c r="J23" s="20" t="str">
        <f>IF(Electives!J28&gt;0,Electives!J28," ")</f>
        <v> </v>
      </c>
    </row>
    <row r="24" spans="4:10" ht="12.75" customHeight="1">
      <c r="D24" s="224"/>
      <c r="E24" s="224"/>
      <c r="F24" s="224"/>
      <c r="H24" s="24">
        <f>Electives!B29</f>
        <v>22</v>
      </c>
      <c r="I24" s="24" t="str">
        <f>Electives!C29</f>
        <v>Picnic Fun</v>
      </c>
      <c r="J24" s="20" t="str">
        <f>IF(Electives!J29&gt;0,Electives!J29," ")</f>
        <v> </v>
      </c>
    </row>
    <row r="25" spans="4:10" ht="12.75" customHeight="1">
      <c r="D25" s="65" t="str">
        <f>Achievements!$B10</f>
        <v>1. Making My Family Special</v>
      </c>
      <c r="E25" s="65"/>
      <c r="F25" s="65"/>
      <c r="H25" s="24">
        <f>Electives!B30</f>
        <v>23</v>
      </c>
      <c r="I25" s="24" t="str">
        <f>Electives!C30</f>
        <v>What Kind of Milk?</v>
      </c>
      <c r="J25" s="20" t="str">
        <f>IF(Electives!J30&gt;0,Electives!J30," ")</f>
        <v> </v>
      </c>
    </row>
    <row r="26" spans="1:10" ht="12.75" customHeight="1">
      <c r="A26" s="31"/>
      <c r="B26" s="2"/>
      <c r="D26" s="20" t="str">
        <f>Achievements!$B11</f>
        <v>f.</v>
      </c>
      <c r="E26" s="3" t="str">
        <f>Achievements!$C11</f>
        <v>Complete a Chore with Partner</v>
      </c>
      <c r="F26" s="20" t="str">
        <f>IF(Achievements!J11="A","A"," ")</f>
        <v> </v>
      </c>
      <c r="H26" s="24">
        <f>Electives!B31</f>
        <v>24</v>
      </c>
      <c r="I26" s="24" t="str">
        <f>Electives!C31</f>
        <v>Help in the Kitchen</v>
      </c>
      <c r="J26" s="20" t="str">
        <f>IF(Electives!J31&gt;0,Electives!J31," ")</f>
        <v> </v>
      </c>
    </row>
    <row r="27" spans="1:10" ht="12.75">
      <c r="A27" s="2"/>
      <c r="B27" s="19"/>
      <c r="D27" s="20" t="str">
        <f>Achievements!$B12</f>
        <v>d.</v>
      </c>
      <c r="E27" s="3" t="str">
        <f>Achievements!$C12</f>
        <v>Make a Family Scrapbook</v>
      </c>
      <c r="F27" s="20" t="str">
        <f>IF(Achievements!J12="A","A"," ")</f>
        <v> </v>
      </c>
      <c r="H27" s="24">
        <f>Electives!B32</f>
        <v>25</v>
      </c>
      <c r="I27" s="24" t="str">
        <f>Electives!C32</f>
        <v>Snack Time</v>
      </c>
      <c r="J27" s="20" t="str">
        <f>IF(Electives!J32&gt;0,Electives!J32," ")</f>
        <v> </v>
      </c>
    </row>
    <row r="28" spans="1:10" ht="12.75">
      <c r="A28" s="2"/>
      <c r="B28" s="19"/>
      <c r="D28" s="20" t="str">
        <f>Achievements!$B13</f>
        <v>g.</v>
      </c>
      <c r="E28" s="3" t="str">
        <f>Achievements!$C13</f>
        <v>Visit historical bldg or old person</v>
      </c>
      <c r="F28" s="20" t="str">
        <f>IF(Achievements!J13="A","A"," ")</f>
        <v> </v>
      </c>
      <c r="H28" s="24">
        <f>Electives!B33</f>
        <v>26</v>
      </c>
      <c r="I28" s="24" t="str">
        <f>Electives!C33</f>
        <v>Phone Manners</v>
      </c>
      <c r="J28" s="20" t="str">
        <f>IF(Electives!J33&gt;0,Electives!J33," ")</f>
        <v> </v>
      </c>
    </row>
    <row r="29" spans="1:10" ht="12.75" customHeight="1">
      <c r="A29" s="2"/>
      <c r="B29" s="76"/>
      <c r="D29" s="65" t="str">
        <f>Achievements!$B15</f>
        <v>2. Where I Live</v>
      </c>
      <c r="E29" s="65"/>
      <c r="F29" s="65"/>
      <c r="H29" s="24">
        <f>Electives!B34</f>
        <v>27</v>
      </c>
      <c r="I29" s="24" t="str">
        <f>Electives!C34</f>
        <v>Emergency!</v>
      </c>
      <c r="J29" s="20" t="str">
        <f>IF(Electives!J34&gt;0,Electives!J34," ")</f>
        <v> </v>
      </c>
    </row>
    <row r="30" spans="1:10" ht="12.75" customHeight="1">
      <c r="A30" s="2"/>
      <c r="B30" s="19"/>
      <c r="D30" s="20" t="str">
        <f>Achievements!$B16</f>
        <v>f.</v>
      </c>
      <c r="E30" s="3" t="str">
        <f>Achievements!$C16</f>
        <v>Look at a map of your community</v>
      </c>
      <c r="F30" s="20" t="str">
        <f>IF(Achievements!J16="A","A"," ")</f>
        <v> </v>
      </c>
      <c r="H30" s="24">
        <f>Electives!B35</f>
        <v>28</v>
      </c>
      <c r="I30" s="24" t="str">
        <f>Electives!C35</f>
        <v>Smoke Detectors</v>
      </c>
      <c r="J30" s="20" t="str">
        <f>IF(Electives!J35&gt;0,Electives!J35," ")</f>
        <v> </v>
      </c>
    </row>
    <row r="31" spans="1:10" ht="12.75">
      <c r="A31" s="2"/>
      <c r="B31" s="19"/>
      <c r="D31" s="20" t="str">
        <f>Achievements!$B17</f>
        <v>d.</v>
      </c>
      <c r="E31" s="3" t="str">
        <f>Achievements!$C17</f>
        <v>Say pledge &amp; do flag ceremony</v>
      </c>
      <c r="F31" s="20" t="str">
        <f>IF(Achievements!J17="A","A"," ")</f>
        <v> </v>
      </c>
      <c r="H31" s="24">
        <f>Electives!B36</f>
        <v>29</v>
      </c>
      <c r="I31" s="24" t="str">
        <f>Electives!C36</f>
        <v>Safety in the Sun</v>
      </c>
      <c r="J31" s="20" t="str">
        <f>IF(Electives!J36&gt;0,Electives!J36," ")</f>
        <v> </v>
      </c>
    </row>
    <row r="32" spans="1:10" ht="12.75">
      <c r="A32" s="2"/>
      <c r="B32" s="19"/>
      <c r="D32" s="20" t="str">
        <f>Achievements!$B18</f>
        <v>g.</v>
      </c>
      <c r="E32" s="3" t="str">
        <f>Achievements!$C18</f>
        <v>Visit police or fire station and ask</v>
      </c>
      <c r="F32" s="20" t="str">
        <f>IF(Achievements!J18="A","A"," ")</f>
        <v> </v>
      </c>
      <c r="H32" s="24">
        <f>Electives!B37</f>
        <v>30</v>
      </c>
      <c r="I32" s="24" t="str">
        <f>Electives!C37</f>
        <v>Plant a Seed</v>
      </c>
      <c r="J32" s="20" t="str">
        <f>IF(Electives!J37&gt;0,Electives!J37,"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IF(Electives!J38&gt;0,Electives!J38," ")</f>
        <v> </v>
      </c>
    </row>
    <row r="34" spans="1:10" ht="12.75" customHeight="1">
      <c r="A34" s="2"/>
      <c r="B34" s="19"/>
      <c r="D34" s="20" t="str">
        <f>Achievements!$B21</f>
        <v>fa.</v>
      </c>
      <c r="E34" s="3" t="str">
        <f>Achievements!$C21</f>
        <v>Plan &amp; practice fire drill</v>
      </c>
      <c r="F34" s="21" t="str">
        <f>IF(Achievements!J21="A","A"," ")</f>
        <v> </v>
      </c>
      <c r="H34" s="24">
        <f>Electives!B39</f>
        <v>32</v>
      </c>
      <c r="I34" s="24" t="str">
        <f>Electives!C39</f>
        <v>Feed the Birds</v>
      </c>
      <c r="J34" s="20" t="str">
        <f>IF(Electives!J39&gt;0,Electives!J39," ")</f>
        <v> </v>
      </c>
    </row>
    <row r="35" spans="1:10" ht="12.75">
      <c r="A35" s="2"/>
      <c r="B35" s="19"/>
      <c r="D35" s="20" t="str">
        <f>Achievements!$B22</f>
        <v>fb.</v>
      </c>
      <c r="E35" s="3" t="str">
        <f>Achievements!$C22</f>
        <v>Develop plan if you get lost</v>
      </c>
      <c r="F35" s="21" t="str">
        <f>IF(Achievements!J22="A","A"," ")</f>
        <v> </v>
      </c>
      <c r="H35" s="24">
        <f>Electives!B40</f>
        <v>33</v>
      </c>
      <c r="I35" s="24" t="str">
        <f>Electives!C40</f>
        <v>Cleanup Treasure Hunt</v>
      </c>
      <c r="J35" s="20" t="str">
        <f>IF(Electives!J40&gt;0,Electives!J40," ")</f>
        <v> </v>
      </c>
    </row>
    <row r="36" spans="1:10" ht="12.75" customHeight="1">
      <c r="A36" s="2"/>
      <c r="B36" s="19"/>
      <c r="D36" s="20" t="str">
        <f>Achievements!$B23</f>
        <v>d.</v>
      </c>
      <c r="E36" s="3" t="str">
        <f>Achievements!$C23</f>
        <v>Make a food guide pyramid</v>
      </c>
      <c r="F36" s="21" t="str">
        <f>IF(Achievements!J23="A","A"," ")</f>
        <v> </v>
      </c>
      <c r="H36" s="24">
        <f>Electives!B41</f>
        <v>34</v>
      </c>
      <c r="I36" s="24" t="str">
        <f>Electives!C41</f>
        <v>Conservation</v>
      </c>
      <c r="J36" s="20" t="str">
        <f>IF(Electives!J41&gt;0,Electives!J41," ")</f>
        <v> </v>
      </c>
    </row>
    <row r="37" spans="1:10" ht="12.75" customHeight="1">
      <c r="A37" s="2"/>
      <c r="B37" s="19"/>
      <c r="D37" s="20" t="str">
        <f>Achievements!$B24</f>
        <v>g.</v>
      </c>
      <c r="E37" s="3" t="str">
        <f>Achievements!$C24</f>
        <v>Watch a sport &amp; learn its rules</v>
      </c>
      <c r="F37" s="21" t="str">
        <f>IF(Achievements!J24="A","A"," ")</f>
        <v> </v>
      </c>
      <c r="H37" s="24">
        <f>Electives!B42</f>
        <v>35</v>
      </c>
      <c r="I37" s="24" t="str">
        <f>Electives!C42</f>
        <v>Fun Outdoors</v>
      </c>
      <c r="J37" s="20" t="str">
        <f>IF(Electives!J42&gt;0,Electives!J42," ")</f>
        <v> </v>
      </c>
    </row>
    <row r="38" spans="1:10" ht="12.75">
      <c r="A38" s="2"/>
      <c r="B38" s="19"/>
      <c r="D38" s="17" t="str">
        <f>Achievements!$B26</f>
        <v>4. How I Tell It</v>
      </c>
      <c r="E38" s="23"/>
      <c r="F38" s="23"/>
      <c r="H38" s="24">
        <f>Electives!B43</f>
        <v>36</v>
      </c>
      <c r="I38" s="24" t="str">
        <f>Electives!C43</f>
        <v>See a Performance</v>
      </c>
      <c r="J38" s="20" t="str">
        <f>IF(Electives!J43&gt;0,Electives!J43," ")</f>
        <v> </v>
      </c>
    </row>
    <row r="39" spans="1:10" ht="12.75" customHeight="1">
      <c r="A39" s="2"/>
      <c r="B39" s="19"/>
      <c r="D39" s="20" t="str">
        <f>Achievements!$B27</f>
        <v>f.</v>
      </c>
      <c r="E39" s="22" t="str">
        <f>Achievements!$C27</f>
        <v>Have family discussion at a meal</v>
      </c>
      <c r="F39" s="21" t="str">
        <f>IF(Achievements!J27="A","A"," ")</f>
        <v> </v>
      </c>
      <c r="H39" s="24">
        <f>Electives!B44</f>
        <v>37</v>
      </c>
      <c r="I39" s="24" t="str">
        <f>Electives!C44</f>
        <v>Take a Bicycle Ride</v>
      </c>
      <c r="J39" s="20" t="str">
        <f>IF(Electives!J44&gt;0,Electives!J44," ")</f>
        <v> </v>
      </c>
    </row>
    <row r="40" spans="1:10" ht="12.75">
      <c r="A40" s="2"/>
      <c r="B40" s="19"/>
      <c r="D40" s="20" t="str">
        <f>Achievements!$B28</f>
        <v>d.</v>
      </c>
      <c r="E40" s="3" t="str">
        <f>Achievements!$C28</f>
        <v>Play "Tell it like it isn't"</v>
      </c>
      <c r="F40" s="21" t="str">
        <f>IF(Achievements!J28="A","A"," ")</f>
        <v> </v>
      </c>
      <c r="H40" s="24">
        <f>Electives!B45</f>
        <v>38</v>
      </c>
      <c r="I40" s="24" t="str">
        <f>Electives!C45</f>
        <v>Bicycle Repair</v>
      </c>
      <c r="J40" s="20" t="str">
        <f>IF(Electives!J45&gt;0,Electives!J45," ")</f>
        <v> </v>
      </c>
    </row>
    <row r="41" spans="1:10" ht="12.75">
      <c r="A41" s="2"/>
      <c r="B41" s="19"/>
      <c r="D41" s="20" t="str">
        <f>Achievements!$B29</f>
        <v>g.</v>
      </c>
      <c r="E41" s="3" t="str">
        <f>Achievements!$C29</f>
        <v>Visit television, radio, or newspapr</v>
      </c>
      <c r="F41" s="21" t="str">
        <f>IF(Achievements!J29="A","A"," ")</f>
        <v> </v>
      </c>
      <c r="H41" s="24">
        <f>Electives!B46</f>
        <v>39</v>
      </c>
      <c r="I41" s="24" t="str">
        <f>Electives!C46</f>
        <v>Go to Work</v>
      </c>
      <c r="J41" s="20" t="str">
        <f>IF(Electives!J46&gt;0,Electives!J46," ")</f>
        <v> </v>
      </c>
    </row>
    <row r="42" spans="1:10" ht="12.75" customHeight="1">
      <c r="A42" s="2"/>
      <c r="B42" s="19"/>
      <c r="D42" s="17" t="str">
        <f>Achievements!$B31</f>
        <v>5. Let's Go Outdoors </v>
      </c>
      <c r="E42" s="17"/>
      <c r="F42" s="17"/>
      <c r="H42" s="24">
        <f>Electives!B47</f>
        <v>40</v>
      </c>
      <c r="I42" s="24" t="str">
        <f>Electives!C47</f>
        <v>Fun in the Water</v>
      </c>
      <c r="J42" s="20" t="str">
        <f>IF(Electives!J47&gt;0,Electives!J47," ")</f>
        <v> </v>
      </c>
    </row>
    <row r="43" spans="1:10" ht="12.75" customHeight="1">
      <c r="A43" s="2"/>
      <c r="B43" s="19"/>
      <c r="D43" s="20" t="str">
        <f>Achievements!$B32</f>
        <v>f.</v>
      </c>
      <c r="E43" s="3" t="str">
        <f>Achievements!$C32</f>
        <v>Go outside &amp; watch the weather</v>
      </c>
      <c r="F43" s="20" t="str">
        <f>IF(Achievements!J32="A","A"," ")</f>
        <v> </v>
      </c>
      <c r="H43" s="24">
        <f>Electives!B48</f>
        <v>41</v>
      </c>
      <c r="I43" s="24" t="str">
        <f>Electives!C48</f>
        <v>Transportation</v>
      </c>
      <c r="J43" s="20" t="str">
        <f>IF(Electives!J48&gt;0,Electives!J48," ")</f>
        <v> </v>
      </c>
    </row>
    <row r="44" spans="1:10" ht="12.75">
      <c r="A44" s="2"/>
      <c r="B44" s="19"/>
      <c r="D44" s="20" t="str">
        <f>Achievements!$B33</f>
        <v>d.</v>
      </c>
      <c r="E44" s="3" t="str">
        <f>Achievements!$C33</f>
        <v>Make a leaf rubbing</v>
      </c>
      <c r="F44" s="20" t="str">
        <f>IF(Achievements!J33="A","A"," ")</f>
        <v> </v>
      </c>
      <c r="H44" s="24">
        <f>Electives!B49</f>
        <v>42</v>
      </c>
      <c r="I44" s="24" t="str">
        <f>Electives!C49</f>
        <v>Fun at the Zoo</v>
      </c>
      <c r="J44" s="20" t="str">
        <f>IF(Electives!J49&gt;0,Electives!J49," ")</f>
        <v> </v>
      </c>
    </row>
    <row r="45" spans="1:10" ht="12.75" customHeight="1">
      <c r="A45" s="2"/>
      <c r="B45" s="19"/>
      <c r="D45" s="20" t="str">
        <f>Achievements!$B34</f>
        <v>g.</v>
      </c>
      <c r="E45" s="3" t="str">
        <f>Achievements!$C34</f>
        <v>Take a hike with your den</v>
      </c>
      <c r="F45" s="20" t="str">
        <f>IF(Achievements!J34="A","A"," ")</f>
        <v> </v>
      </c>
      <c r="H45" s="24">
        <f>Electives!B50</f>
        <v>43</v>
      </c>
      <c r="I45" s="24" t="str">
        <f>Electives!C50</f>
        <v>Pet Care</v>
      </c>
      <c r="J45" s="20" t="str">
        <f>IF(Electives!J50&gt;0,Electives!J50," ")</f>
        <v> </v>
      </c>
    </row>
    <row r="46" spans="1:10" ht="12.75">
      <c r="A46" s="2"/>
      <c r="B46" s="19"/>
      <c r="H46" s="24">
        <f>Electives!B51</f>
        <v>44</v>
      </c>
      <c r="I46" s="24" t="str">
        <f>Electives!C51</f>
        <v>Dairy Products</v>
      </c>
      <c r="J46" s="20" t="str">
        <f>IF(Electives!J51&gt;0,Electives!J51," ")</f>
        <v> </v>
      </c>
    </row>
    <row r="47" spans="1:10" ht="12.75">
      <c r="A47" s="2"/>
      <c r="B47" s="19"/>
      <c r="H47" s="24">
        <f>Electives!B52</f>
        <v>45</v>
      </c>
      <c r="I47" s="24" t="str">
        <f>Electives!C52</f>
        <v>Fresh Baking</v>
      </c>
      <c r="J47" s="20" t="str">
        <f>IF(Electives!J52&gt;0,Electives!J52," ")</f>
        <v> </v>
      </c>
    </row>
    <row r="48" spans="1:10" ht="12.75" customHeight="1">
      <c r="A48" s="2"/>
      <c r="B48" s="19"/>
      <c r="H48" s="24">
        <f>Electives!B53</f>
        <v>46</v>
      </c>
      <c r="I48" s="24" t="str">
        <f>Electives!C53</f>
        <v>Healthy Teeth and Gums</v>
      </c>
      <c r="J48" s="20" t="str">
        <f>IF(Electives!J53&gt;0,Electives!J53," ")</f>
        <v> </v>
      </c>
    </row>
    <row r="49" spans="1:10" ht="12.75" customHeight="1">
      <c r="A49" s="2"/>
      <c r="B49" s="19"/>
      <c r="H49" s="24">
        <f>Electives!B54</f>
        <v>47</v>
      </c>
      <c r="I49" s="24" t="str">
        <f>Electives!C54</f>
        <v>Reduce, Reuse, Recycle</v>
      </c>
      <c r="J49" s="20" t="str">
        <f>IF(Electives!J54&gt;0,Electives!J54," ")</f>
        <v> </v>
      </c>
    </row>
    <row r="50" spans="1:10" ht="12.75">
      <c r="A50" s="2"/>
      <c r="B50" s="2"/>
      <c r="H50" s="24">
        <f>Electives!B55</f>
        <v>48</v>
      </c>
      <c r="I50" s="24" t="str">
        <f>Electives!C55</f>
        <v>Go for a Ride</v>
      </c>
      <c r="J50" s="20" t="str">
        <f>IF(Electives!J55&gt;0,Electives!J55," ")</f>
        <v> </v>
      </c>
    </row>
    <row r="51" spans="8:10" ht="12.75">
      <c r="H51" s="24">
        <f>Electives!B56</f>
        <v>49</v>
      </c>
      <c r="I51" s="24" t="str">
        <f>Electives!C56</f>
        <v>Your Government</v>
      </c>
      <c r="J51" s="20" t="str">
        <f>IF(Electives!J56&gt;0,Electives!J56," ")</f>
        <v> </v>
      </c>
    </row>
    <row r="52" spans="8:10" ht="12.75">
      <c r="H52" s="24">
        <f>Electives!B57</f>
        <v>50</v>
      </c>
      <c r="I52" s="24" t="str">
        <f>Electives!C57</f>
        <v>Banking</v>
      </c>
      <c r="J52" s="20" t="str">
        <f>IF(Electives!J57&gt;0,Electives!J57,"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7</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IF(Bobcat!K6="A","A"," ")</f>
        <v> </v>
      </c>
      <c r="G3" s="65"/>
      <c r="H3" s="24">
        <f>Electives!B8</f>
        <v>1</v>
      </c>
      <c r="I3" s="24" t="str">
        <f>Electives!C8</f>
        <v>How Do You Celebrate?</v>
      </c>
      <c r="J3" s="20" t="str">
        <f>IF(Electives!K8&gt;0,Electives!K8," ")</f>
        <v> </v>
      </c>
    </row>
    <row r="4" spans="1:10" ht="12.75" customHeight="1">
      <c r="A4" s="26" t="s">
        <v>165</v>
      </c>
      <c r="B4" s="20" t="str">
        <f>IF(COUNTIF(F3:F13,"A")&gt;10,"C",IF(COUNTIF(F3:F13,"A")&gt;0,"P"," "))</f>
        <v> </v>
      </c>
      <c r="D4" s="67"/>
      <c r="E4" s="66" t="s">
        <v>35</v>
      </c>
      <c r="F4" s="20" t="str">
        <f>IF(Bobcat!K7="A","A"," ")</f>
        <v> </v>
      </c>
      <c r="H4" s="24">
        <f>Electives!B9</f>
        <v>2</v>
      </c>
      <c r="I4" s="24" t="str">
        <f>Electives!C9</f>
        <v>Making Decorations</v>
      </c>
      <c r="J4" s="20" t="str">
        <f>IF(Electives!K9&gt;0,Electives!K9," ")</f>
        <v> </v>
      </c>
    </row>
    <row r="5" spans="1:10" ht="12.75">
      <c r="A5" s="27" t="s">
        <v>125</v>
      </c>
      <c r="B5" s="33" t="str">
        <f>Achievements!K9</f>
        <v> </v>
      </c>
      <c r="D5" s="67"/>
      <c r="E5" s="66" t="s">
        <v>36</v>
      </c>
      <c r="F5" s="20" t="str">
        <f>IF(Bobcat!K8="A","A"," ")</f>
        <v> </v>
      </c>
      <c r="H5" s="24">
        <f>Electives!B10</f>
        <v>3</v>
      </c>
      <c r="I5" s="24" t="str">
        <f>Electives!C10</f>
        <v>Fun and Games</v>
      </c>
      <c r="J5" s="20" t="str">
        <f>IF(Electives!K10&gt;0,Electives!K10," ")</f>
        <v> </v>
      </c>
    </row>
    <row r="6" spans="1:10" ht="12.75">
      <c r="A6" s="67" t="s">
        <v>155</v>
      </c>
      <c r="B6" s="33" t="str">
        <f>IF(COUNTIF(B14:B18,"C")&gt;4,"C",IF(COUNTIF(B14:B18,"C")&gt;0,"P",IF(COUNTIF(B14:B18,"P")&gt;0,"P"," ")))</f>
        <v> </v>
      </c>
      <c r="D6" s="71"/>
      <c r="E6" s="66" t="s">
        <v>37</v>
      </c>
      <c r="F6" s="20" t="str">
        <f>IF(Bobcat!K9="A","A"," ")</f>
        <v> </v>
      </c>
      <c r="H6" s="24">
        <f>Electives!B11</f>
        <v>4</v>
      </c>
      <c r="I6" s="24" t="str">
        <f>Electives!C11</f>
        <v>Display a Picture</v>
      </c>
      <c r="J6" s="20" t="str">
        <f>IF(Electives!K11&gt;0,Electives!K11,"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IF(Bobcat!K10="A","A"," ")</f>
        <v> </v>
      </c>
      <c r="H7" s="24">
        <f>Electives!B12</f>
        <v>5</v>
      </c>
      <c r="I7" s="24" t="str">
        <f>Electives!C12</f>
        <v>Family Mobile</v>
      </c>
      <c r="J7" s="20" t="str">
        <f>IF(Electives!K12&gt;0,Electives!K12,"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IF(Bobcat!K11="A","A"," ")</f>
        <v> </v>
      </c>
      <c r="H8" s="24">
        <f>Electives!B13</f>
        <v>6</v>
      </c>
      <c r="I8" s="24" t="str">
        <f>Electives!C13</f>
        <v>Song Time</v>
      </c>
      <c r="J8" s="20" t="str">
        <f>IF(Electives!K13&gt;0,Electives!K13,"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IF(Bobcat!K12="A","A"," ")</f>
        <v> </v>
      </c>
      <c r="H9" s="24">
        <f>Electives!B14</f>
        <v>7</v>
      </c>
      <c r="I9" s="24" t="str">
        <f>Electives!C14</f>
        <v>Play Along</v>
      </c>
      <c r="J9" s="20" t="str">
        <f>IF(Electives!K14&gt;0,Electives!K14," ")</f>
        <v> </v>
      </c>
    </row>
    <row r="10" spans="1:10" ht="12" customHeight="1">
      <c r="A10" s="75" t="s">
        <v>164</v>
      </c>
      <c r="B10" s="33" t="str">
        <f>IF(Electives!K6&lt;&gt;" ",INT(Electives!K6/10)," ")</f>
        <v> </v>
      </c>
      <c r="D10" s="69">
        <v>5</v>
      </c>
      <c r="E10" s="66" t="s">
        <v>41</v>
      </c>
      <c r="F10" s="20" t="str">
        <f>IF(Bobcat!K13="A","A"," ")</f>
        <v> </v>
      </c>
      <c r="H10" s="24">
        <f>Electives!B15</f>
        <v>8</v>
      </c>
      <c r="I10" s="24" t="str">
        <f>Electives!C15</f>
        <v>Your Religious Leaders</v>
      </c>
      <c r="J10" s="20" t="str">
        <f>IF(Electives!K15&gt;0,Electives!K15," ")</f>
        <v> </v>
      </c>
    </row>
    <row r="11" spans="4:10" ht="12.75">
      <c r="D11" s="69">
        <v>6</v>
      </c>
      <c r="E11" s="66" t="s">
        <v>42</v>
      </c>
      <c r="F11" s="20" t="str">
        <f>IF(Bobcat!K14="A","A"," ")</f>
        <v> </v>
      </c>
      <c r="H11" s="24">
        <f>Electives!B16</f>
        <v>9</v>
      </c>
      <c r="I11" s="24" t="str">
        <f>Electives!C16</f>
        <v>A New Friend</v>
      </c>
      <c r="J11" s="20" t="str">
        <f>IF(Electives!K16&gt;0,Electives!K16," ")</f>
        <v> </v>
      </c>
    </row>
    <row r="12" spans="4:10" ht="12.75" customHeight="1">
      <c r="D12" s="69">
        <v>7</v>
      </c>
      <c r="E12" s="66" t="s">
        <v>43</v>
      </c>
      <c r="F12" s="20" t="str">
        <f>IF(Bobcat!K15="A","A"," ")</f>
        <v> </v>
      </c>
      <c r="H12" s="24">
        <f>Electives!B17</f>
        <v>10</v>
      </c>
      <c r="I12" s="24" t="str">
        <f>Electives!C17</f>
        <v>Helping Hands</v>
      </c>
      <c r="J12" s="20" t="str">
        <f>IF(Electives!K17&gt;0,Electives!K17," ")</f>
        <v> </v>
      </c>
    </row>
    <row r="13" spans="1:10" ht="12.75">
      <c r="A13" s="1" t="s">
        <v>22</v>
      </c>
      <c r="D13" s="69">
        <v>8</v>
      </c>
      <c r="E13" s="66" t="s">
        <v>44</v>
      </c>
      <c r="F13" s="20" t="str">
        <f>IF(Bobcat!K16="A","A"," ")</f>
        <v> </v>
      </c>
      <c r="H13" s="24">
        <f>Electives!B18</f>
        <v>11</v>
      </c>
      <c r="I13" s="24" t="str">
        <f>Electives!C18</f>
        <v>Helping the Needy</v>
      </c>
      <c r="J13" s="20" t="str">
        <f>IF(Electives!K18&gt;0,Electives!K18," ")</f>
        <v> </v>
      </c>
    </row>
    <row r="14" spans="1:10" ht="12.75">
      <c r="A14" s="28" t="s">
        <v>47</v>
      </c>
      <c r="B14" s="35" t="str">
        <f>Achievements!K14</f>
        <v> </v>
      </c>
      <c r="H14" s="24">
        <f>Electives!B19</f>
        <v>12</v>
      </c>
      <c r="I14" s="24" t="str">
        <f>Electives!C19</f>
        <v>A Friendly Greeting</v>
      </c>
      <c r="J14" s="20" t="str">
        <f>IF(Electives!K19&gt;0,Electives!K19," ")</f>
        <v> </v>
      </c>
    </row>
    <row r="15" spans="1:10" ht="12.75">
      <c r="A15" s="29" t="s">
        <v>51</v>
      </c>
      <c r="B15" s="35" t="str">
        <f>Achievements!K19</f>
        <v> </v>
      </c>
      <c r="H15" s="24">
        <f>Electives!B20</f>
        <v>13</v>
      </c>
      <c r="I15" s="24" t="str">
        <f>Electives!C20</f>
        <v>Making Change</v>
      </c>
      <c r="J15" s="20" t="str">
        <f>IF(Electives!K20&gt;0,Electives!K20," ")</f>
        <v> </v>
      </c>
    </row>
    <row r="16" spans="1:10" ht="12.75" customHeight="1">
      <c r="A16" s="29" t="s">
        <v>56</v>
      </c>
      <c r="B16" s="35" t="str">
        <f>Achievements!K25</f>
        <v> </v>
      </c>
      <c r="D16" s="223" t="s">
        <v>125</v>
      </c>
      <c r="E16" s="223"/>
      <c r="F16" s="223"/>
      <c r="H16" s="24">
        <f>Electives!B21</f>
        <v>14</v>
      </c>
      <c r="I16" s="24" t="str">
        <f>Electives!C21</f>
        <v>Reading Fun</v>
      </c>
      <c r="J16" s="20" t="str">
        <f>IF(Electives!K21&gt;0,Electives!K21," ")</f>
        <v> </v>
      </c>
    </row>
    <row r="17" spans="1:10" ht="12.75">
      <c r="A17" s="29" t="s">
        <v>55</v>
      </c>
      <c r="B17" s="35" t="str">
        <f>Achievements!K30</f>
        <v> </v>
      </c>
      <c r="D17" s="223"/>
      <c r="E17" s="223"/>
      <c r="F17" s="223"/>
      <c r="H17" s="24">
        <f>Electives!B22</f>
        <v>15</v>
      </c>
      <c r="I17" s="24" t="str">
        <f>Electives!C22</f>
        <v>Our Colorful World</v>
      </c>
      <c r="J17" s="20" t="str">
        <f>IF(Electives!K22&gt;0,Electives!K22," ")</f>
        <v> </v>
      </c>
    </row>
    <row r="18" spans="1:10" ht="12.75">
      <c r="A18" s="30" t="s">
        <v>160</v>
      </c>
      <c r="B18" s="35" t="str">
        <f>Achievements!K35</f>
        <v> </v>
      </c>
      <c r="D18" s="20">
        <v>1</v>
      </c>
      <c r="E18" s="66" t="s">
        <v>159</v>
      </c>
      <c r="F18" s="20" t="str">
        <f>IF(Achievements!K6="A","A"," ")</f>
        <v> </v>
      </c>
      <c r="H18" s="24">
        <f>Electives!B23</f>
        <v>16</v>
      </c>
      <c r="I18" s="24" t="str">
        <f>Electives!C23</f>
        <v>Collecting and Other Hobbies</v>
      </c>
      <c r="J18" s="20" t="str">
        <f>IF(Electives!K23&gt;0,Electives!K23," ")</f>
        <v> </v>
      </c>
    </row>
    <row r="19" spans="1:10" ht="12.75">
      <c r="A19" s="73"/>
      <c r="B19" s="74"/>
      <c r="D19" s="20">
        <v>2</v>
      </c>
      <c r="E19" s="66" t="s">
        <v>72</v>
      </c>
      <c r="F19" s="20" t="str">
        <f>IF(Achievements!K7="A","A"," ")</f>
        <v> </v>
      </c>
      <c r="H19" s="24">
        <f>Electives!B24</f>
        <v>17</v>
      </c>
      <c r="I19" s="24" t="str">
        <f>Electives!C24</f>
        <v>Make a Model</v>
      </c>
      <c r="J19" s="20" t="str">
        <f>IF(Electives!K24&gt;0,Electives!K24," ")</f>
        <v> </v>
      </c>
    </row>
    <row r="20" spans="1:10" ht="12.75" customHeight="1">
      <c r="A20" s="73"/>
      <c r="B20" s="74"/>
      <c r="D20" s="20">
        <v>3</v>
      </c>
      <c r="E20" s="66" t="s">
        <v>229</v>
      </c>
      <c r="F20" s="20" t="str">
        <f>IF(Achievements!K8="A","A"," ")</f>
        <v> </v>
      </c>
      <c r="H20" s="24">
        <f>Electives!B25</f>
        <v>18</v>
      </c>
      <c r="I20" s="24" t="str">
        <f>Electives!C25</f>
        <v>Sew a Button</v>
      </c>
      <c r="J20" s="20" t="str">
        <f>IF(Electives!K25&gt;0,Electives!K25," ")</f>
        <v> </v>
      </c>
    </row>
    <row r="21" spans="1:10" ht="12.75">
      <c r="A21" s="73"/>
      <c r="B21" s="74"/>
      <c r="H21" s="24">
        <f>Electives!B26</f>
        <v>19</v>
      </c>
      <c r="I21" s="24" t="str">
        <f>Electives!C26</f>
        <v>Magic Fun</v>
      </c>
      <c r="J21" s="20" t="str">
        <f>IF(Electives!K26&gt;0,Electives!K26," ")</f>
        <v> </v>
      </c>
    </row>
    <row r="22" spans="1:10" ht="12.75">
      <c r="A22" s="73"/>
      <c r="B22" s="74"/>
      <c r="H22" s="24">
        <f>Electives!B27</f>
        <v>20</v>
      </c>
      <c r="I22" s="24" t="str">
        <f>Electives!C27</f>
        <v>Get the Word Out</v>
      </c>
      <c r="J22" s="20" t="str">
        <f>IF(Electives!K27&gt;0,Electives!K27," ")</f>
        <v> </v>
      </c>
    </row>
    <row r="23" spans="1:10" ht="12.75">
      <c r="A23" s="73"/>
      <c r="B23" s="74"/>
      <c r="D23" s="224" t="s">
        <v>131</v>
      </c>
      <c r="E23" s="224"/>
      <c r="F23" s="224"/>
      <c r="H23" s="24">
        <f>Electives!B28</f>
        <v>21</v>
      </c>
      <c r="I23" s="24" t="str">
        <f>Electives!C28</f>
        <v>The Show Must Go On</v>
      </c>
      <c r="J23" s="20" t="str">
        <f>IF(Electives!K28&gt;0,Electives!K28," ")</f>
        <v> </v>
      </c>
    </row>
    <row r="24" spans="4:10" ht="12.75" customHeight="1">
      <c r="D24" s="224"/>
      <c r="E24" s="224"/>
      <c r="F24" s="224"/>
      <c r="H24" s="24">
        <f>Electives!B29</f>
        <v>22</v>
      </c>
      <c r="I24" s="24" t="str">
        <f>Electives!C29</f>
        <v>Picnic Fun</v>
      </c>
      <c r="J24" s="20" t="str">
        <f>IF(Electives!K29&gt;0,Electives!K29," ")</f>
        <v> </v>
      </c>
    </row>
    <row r="25" spans="4:10" ht="12.75" customHeight="1">
      <c r="D25" s="65" t="str">
        <f>Achievements!$B10</f>
        <v>1. Making My Family Special</v>
      </c>
      <c r="E25" s="65"/>
      <c r="F25" s="65"/>
      <c r="H25" s="24">
        <f>Electives!B30</f>
        <v>23</v>
      </c>
      <c r="I25" s="24" t="str">
        <f>Electives!C30</f>
        <v>What Kind of Milk?</v>
      </c>
      <c r="J25" s="20" t="str">
        <f>IF(Electives!K30&gt;0,Electives!K30," ")</f>
        <v> </v>
      </c>
    </row>
    <row r="26" spans="1:10" ht="12.75" customHeight="1">
      <c r="A26" s="31"/>
      <c r="B26" s="2"/>
      <c r="D26" s="20" t="str">
        <f>Achievements!$B11</f>
        <v>f.</v>
      </c>
      <c r="E26" s="3" t="str">
        <f>Achievements!$C11</f>
        <v>Complete a Chore with Partner</v>
      </c>
      <c r="F26" s="20" t="str">
        <f>IF(Achievements!K11="A","A"," ")</f>
        <v> </v>
      </c>
      <c r="H26" s="24">
        <f>Electives!B31</f>
        <v>24</v>
      </c>
      <c r="I26" s="24" t="str">
        <f>Electives!C31</f>
        <v>Help in the Kitchen</v>
      </c>
      <c r="J26" s="20" t="str">
        <f>IF(Electives!K31&gt;0,Electives!K31," ")</f>
        <v> </v>
      </c>
    </row>
    <row r="27" spans="1:10" ht="12.75">
      <c r="A27" s="2"/>
      <c r="B27" s="19"/>
      <c r="D27" s="20" t="str">
        <f>Achievements!$B12</f>
        <v>d.</v>
      </c>
      <c r="E27" s="3" t="str">
        <f>Achievements!$C12</f>
        <v>Make a Family Scrapbook</v>
      </c>
      <c r="F27" s="20" t="str">
        <f>IF(Achievements!K12="A","A"," ")</f>
        <v> </v>
      </c>
      <c r="H27" s="24">
        <f>Electives!B32</f>
        <v>25</v>
      </c>
      <c r="I27" s="24" t="str">
        <f>Electives!C32</f>
        <v>Snack Time</v>
      </c>
      <c r="J27" s="20" t="str">
        <f>IF(Electives!K32&gt;0,Electives!K32," ")</f>
        <v> </v>
      </c>
    </row>
    <row r="28" spans="1:10" ht="12.75">
      <c r="A28" s="2"/>
      <c r="B28" s="19"/>
      <c r="D28" s="20" t="str">
        <f>Achievements!$B13</f>
        <v>g.</v>
      </c>
      <c r="E28" s="3" t="str">
        <f>Achievements!$C13</f>
        <v>Visit historical bldg or old person</v>
      </c>
      <c r="F28" s="20" t="str">
        <f>IF(Achievements!K13="A","A"," ")</f>
        <v> </v>
      </c>
      <c r="H28" s="24">
        <f>Electives!B33</f>
        <v>26</v>
      </c>
      <c r="I28" s="24" t="str">
        <f>Electives!C33</f>
        <v>Phone Manners</v>
      </c>
      <c r="J28" s="20" t="str">
        <f>IF(Electives!K33&gt;0,Electives!K33," ")</f>
        <v> </v>
      </c>
    </row>
    <row r="29" spans="1:10" ht="12.75" customHeight="1">
      <c r="A29" s="2"/>
      <c r="B29" s="76"/>
      <c r="D29" s="65" t="str">
        <f>Achievements!$B15</f>
        <v>2. Where I Live</v>
      </c>
      <c r="E29" s="65"/>
      <c r="F29" s="65"/>
      <c r="H29" s="24">
        <f>Electives!B34</f>
        <v>27</v>
      </c>
      <c r="I29" s="24" t="str">
        <f>Electives!C34</f>
        <v>Emergency!</v>
      </c>
      <c r="J29" s="20" t="str">
        <f>IF(Electives!K34&gt;0,Electives!K34," ")</f>
        <v> </v>
      </c>
    </row>
    <row r="30" spans="1:10" ht="12.75" customHeight="1">
      <c r="A30" s="2"/>
      <c r="B30" s="19"/>
      <c r="D30" s="20" t="str">
        <f>Achievements!$B16</f>
        <v>f.</v>
      </c>
      <c r="E30" s="3" t="str">
        <f>Achievements!$C16</f>
        <v>Look at a map of your community</v>
      </c>
      <c r="F30" s="20" t="str">
        <f>IF(Achievements!K16="A","A"," ")</f>
        <v> </v>
      </c>
      <c r="H30" s="24">
        <f>Electives!B35</f>
        <v>28</v>
      </c>
      <c r="I30" s="24" t="str">
        <f>Electives!C35</f>
        <v>Smoke Detectors</v>
      </c>
      <c r="J30" s="20" t="str">
        <f>IF(Electives!K35&gt;0,Electives!K35," ")</f>
        <v> </v>
      </c>
    </row>
    <row r="31" spans="1:10" ht="12.75">
      <c r="A31" s="2"/>
      <c r="B31" s="19"/>
      <c r="D31" s="20" t="str">
        <f>Achievements!$B17</f>
        <v>d.</v>
      </c>
      <c r="E31" s="3" t="str">
        <f>Achievements!$C17</f>
        <v>Say pledge &amp; do flag ceremony</v>
      </c>
      <c r="F31" s="20" t="str">
        <f>IF(Achievements!K17="A","A"," ")</f>
        <v> </v>
      </c>
      <c r="H31" s="24">
        <f>Electives!B36</f>
        <v>29</v>
      </c>
      <c r="I31" s="24" t="str">
        <f>Electives!C36</f>
        <v>Safety in the Sun</v>
      </c>
      <c r="J31" s="20" t="str">
        <f>IF(Electives!K36&gt;0,Electives!K36," ")</f>
        <v> </v>
      </c>
    </row>
    <row r="32" spans="1:10" ht="12.75">
      <c r="A32" s="2"/>
      <c r="B32" s="19"/>
      <c r="D32" s="20" t="str">
        <f>Achievements!$B18</f>
        <v>g.</v>
      </c>
      <c r="E32" s="3" t="str">
        <f>Achievements!$C18</f>
        <v>Visit police or fire station and ask</v>
      </c>
      <c r="F32" s="20" t="str">
        <f>IF(Achievements!K18="A","A"," ")</f>
        <v> </v>
      </c>
      <c r="H32" s="24">
        <f>Electives!B37</f>
        <v>30</v>
      </c>
      <c r="I32" s="24" t="str">
        <f>Electives!C37</f>
        <v>Plant a Seed</v>
      </c>
      <c r="J32" s="20" t="str">
        <f>IF(Electives!K37&gt;0,Electives!K37,"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IF(Electives!K38&gt;0,Electives!K38," ")</f>
        <v> </v>
      </c>
    </row>
    <row r="34" spans="1:10" ht="12.75" customHeight="1">
      <c r="A34" s="2"/>
      <c r="B34" s="19"/>
      <c r="D34" s="20" t="str">
        <f>Achievements!$B21</f>
        <v>fa.</v>
      </c>
      <c r="E34" s="3" t="str">
        <f>Achievements!$C21</f>
        <v>Plan &amp; practice fire drill</v>
      </c>
      <c r="F34" s="21" t="str">
        <f>IF(Achievements!K21="A","A"," ")</f>
        <v> </v>
      </c>
      <c r="H34" s="24">
        <f>Electives!B39</f>
        <v>32</v>
      </c>
      <c r="I34" s="24" t="str">
        <f>Electives!C39</f>
        <v>Feed the Birds</v>
      </c>
      <c r="J34" s="20" t="str">
        <f>IF(Electives!K39&gt;0,Electives!K39," ")</f>
        <v> </v>
      </c>
    </row>
    <row r="35" spans="1:10" ht="12.75">
      <c r="A35" s="2"/>
      <c r="B35" s="19"/>
      <c r="D35" s="20" t="str">
        <f>Achievements!$B22</f>
        <v>fb.</v>
      </c>
      <c r="E35" s="3" t="str">
        <f>Achievements!$C22</f>
        <v>Develop plan if you get lost</v>
      </c>
      <c r="F35" s="21" t="str">
        <f>IF(Achievements!K22="A","A"," ")</f>
        <v> </v>
      </c>
      <c r="H35" s="24">
        <f>Electives!B40</f>
        <v>33</v>
      </c>
      <c r="I35" s="24" t="str">
        <f>Electives!C40</f>
        <v>Cleanup Treasure Hunt</v>
      </c>
      <c r="J35" s="20" t="str">
        <f>IF(Electives!K40&gt;0,Electives!K40," ")</f>
        <v> </v>
      </c>
    </row>
    <row r="36" spans="1:10" ht="12.75" customHeight="1">
      <c r="A36" s="2"/>
      <c r="B36" s="19"/>
      <c r="D36" s="20" t="str">
        <f>Achievements!$B23</f>
        <v>d.</v>
      </c>
      <c r="E36" s="3" t="str">
        <f>Achievements!$C23</f>
        <v>Make a food guide pyramid</v>
      </c>
      <c r="F36" s="21" t="str">
        <f>IF(Achievements!K23="A","A"," ")</f>
        <v> </v>
      </c>
      <c r="H36" s="24">
        <f>Electives!B41</f>
        <v>34</v>
      </c>
      <c r="I36" s="24" t="str">
        <f>Electives!C41</f>
        <v>Conservation</v>
      </c>
      <c r="J36" s="20" t="str">
        <f>IF(Electives!K41&gt;0,Electives!K41," ")</f>
        <v> </v>
      </c>
    </row>
    <row r="37" spans="1:10" ht="12.75" customHeight="1">
      <c r="A37" s="2"/>
      <c r="B37" s="19"/>
      <c r="D37" s="20" t="str">
        <f>Achievements!$B24</f>
        <v>g.</v>
      </c>
      <c r="E37" s="3" t="str">
        <f>Achievements!$C24</f>
        <v>Watch a sport &amp; learn its rules</v>
      </c>
      <c r="F37" s="21" t="str">
        <f>IF(Achievements!K24="A","A"," ")</f>
        <v> </v>
      </c>
      <c r="H37" s="24">
        <f>Electives!B42</f>
        <v>35</v>
      </c>
      <c r="I37" s="24" t="str">
        <f>Electives!C42</f>
        <v>Fun Outdoors</v>
      </c>
      <c r="J37" s="20" t="str">
        <f>IF(Electives!K42&gt;0,Electives!K42," ")</f>
        <v> </v>
      </c>
    </row>
    <row r="38" spans="1:10" ht="12.75">
      <c r="A38" s="2"/>
      <c r="B38" s="19"/>
      <c r="D38" s="17" t="str">
        <f>Achievements!$B26</f>
        <v>4. How I Tell It</v>
      </c>
      <c r="E38" s="23"/>
      <c r="F38" s="23"/>
      <c r="H38" s="24">
        <f>Electives!B43</f>
        <v>36</v>
      </c>
      <c r="I38" s="24" t="str">
        <f>Electives!C43</f>
        <v>See a Performance</v>
      </c>
      <c r="J38" s="20" t="str">
        <f>IF(Electives!K43&gt;0,Electives!K43," ")</f>
        <v> </v>
      </c>
    </row>
    <row r="39" spans="1:10" ht="12.75" customHeight="1">
      <c r="A39" s="2"/>
      <c r="B39" s="19"/>
      <c r="D39" s="20" t="str">
        <f>Achievements!$B27</f>
        <v>f.</v>
      </c>
      <c r="E39" s="22" t="str">
        <f>Achievements!$C27</f>
        <v>Have family discussion at a meal</v>
      </c>
      <c r="F39" s="21" t="str">
        <f>IF(Achievements!K27="A","A"," ")</f>
        <v> </v>
      </c>
      <c r="H39" s="24">
        <f>Electives!B44</f>
        <v>37</v>
      </c>
      <c r="I39" s="24" t="str">
        <f>Electives!C44</f>
        <v>Take a Bicycle Ride</v>
      </c>
      <c r="J39" s="20" t="str">
        <f>IF(Electives!K44&gt;0,Electives!K44," ")</f>
        <v> </v>
      </c>
    </row>
    <row r="40" spans="1:10" ht="12.75">
      <c r="A40" s="2"/>
      <c r="B40" s="19"/>
      <c r="D40" s="20" t="str">
        <f>Achievements!$B28</f>
        <v>d.</v>
      </c>
      <c r="E40" s="3" t="str">
        <f>Achievements!$C28</f>
        <v>Play "Tell it like it isn't"</v>
      </c>
      <c r="F40" s="21" t="str">
        <f>IF(Achievements!K28="A","A"," ")</f>
        <v> </v>
      </c>
      <c r="H40" s="24">
        <f>Electives!B45</f>
        <v>38</v>
      </c>
      <c r="I40" s="24" t="str">
        <f>Electives!C45</f>
        <v>Bicycle Repair</v>
      </c>
      <c r="J40" s="20" t="str">
        <f>IF(Electives!K45&gt;0,Electives!K45," ")</f>
        <v> </v>
      </c>
    </row>
    <row r="41" spans="1:10" ht="12.75">
      <c r="A41" s="2"/>
      <c r="B41" s="19"/>
      <c r="D41" s="20" t="str">
        <f>Achievements!$B29</f>
        <v>g.</v>
      </c>
      <c r="E41" s="3" t="str">
        <f>Achievements!$C29</f>
        <v>Visit television, radio, or newspapr</v>
      </c>
      <c r="F41" s="21" t="str">
        <f>IF(Achievements!K29="A","A"," ")</f>
        <v> </v>
      </c>
      <c r="H41" s="24">
        <f>Electives!B46</f>
        <v>39</v>
      </c>
      <c r="I41" s="24" t="str">
        <f>Electives!C46</f>
        <v>Go to Work</v>
      </c>
      <c r="J41" s="20" t="str">
        <f>IF(Electives!K46&gt;0,Electives!K46," ")</f>
        <v> </v>
      </c>
    </row>
    <row r="42" spans="1:10" ht="12.75" customHeight="1">
      <c r="A42" s="2"/>
      <c r="B42" s="19"/>
      <c r="D42" s="17" t="str">
        <f>Achievements!$B31</f>
        <v>5. Let's Go Outdoors </v>
      </c>
      <c r="E42" s="17"/>
      <c r="F42" s="17"/>
      <c r="H42" s="24">
        <f>Electives!B47</f>
        <v>40</v>
      </c>
      <c r="I42" s="24" t="str">
        <f>Electives!C47</f>
        <v>Fun in the Water</v>
      </c>
      <c r="J42" s="20" t="str">
        <f>IF(Electives!K47&gt;0,Electives!K47," ")</f>
        <v> </v>
      </c>
    </row>
    <row r="43" spans="1:10" ht="12.75" customHeight="1">
      <c r="A43" s="2"/>
      <c r="B43" s="19"/>
      <c r="D43" s="20" t="str">
        <f>Achievements!$B32</f>
        <v>f.</v>
      </c>
      <c r="E43" s="3" t="str">
        <f>Achievements!$C32</f>
        <v>Go outside &amp; watch the weather</v>
      </c>
      <c r="F43" s="20" t="str">
        <f>IF(Achievements!K32="A","A"," ")</f>
        <v> </v>
      </c>
      <c r="H43" s="24">
        <f>Electives!B48</f>
        <v>41</v>
      </c>
      <c r="I43" s="24" t="str">
        <f>Electives!C48</f>
        <v>Transportation</v>
      </c>
      <c r="J43" s="20" t="str">
        <f>IF(Electives!K48&gt;0,Electives!K48," ")</f>
        <v> </v>
      </c>
    </row>
    <row r="44" spans="1:10" ht="12.75">
      <c r="A44" s="2"/>
      <c r="B44" s="19"/>
      <c r="D44" s="20" t="str">
        <f>Achievements!$B33</f>
        <v>d.</v>
      </c>
      <c r="E44" s="3" t="str">
        <f>Achievements!$C33</f>
        <v>Make a leaf rubbing</v>
      </c>
      <c r="F44" s="20" t="str">
        <f>IF(Achievements!K33="A","A"," ")</f>
        <v> </v>
      </c>
      <c r="H44" s="24">
        <f>Electives!B49</f>
        <v>42</v>
      </c>
      <c r="I44" s="24" t="str">
        <f>Electives!C49</f>
        <v>Fun at the Zoo</v>
      </c>
      <c r="J44" s="20" t="str">
        <f>IF(Electives!K49&gt;0,Electives!K49," ")</f>
        <v> </v>
      </c>
    </row>
    <row r="45" spans="1:10" ht="12.75" customHeight="1">
      <c r="A45" s="2"/>
      <c r="B45" s="19"/>
      <c r="D45" s="20" t="str">
        <f>Achievements!$B34</f>
        <v>g.</v>
      </c>
      <c r="E45" s="3" t="str">
        <f>Achievements!$C34</f>
        <v>Take a hike with your den</v>
      </c>
      <c r="F45" s="20" t="str">
        <f>IF(Achievements!K34="A","A"," ")</f>
        <v> </v>
      </c>
      <c r="H45" s="24">
        <f>Electives!B50</f>
        <v>43</v>
      </c>
      <c r="I45" s="24" t="str">
        <f>Electives!C50</f>
        <v>Pet Care</v>
      </c>
      <c r="J45" s="20" t="str">
        <f>IF(Electives!K50&gt;0,Electives!K50," ")</f>
        <v> </v>
      </c>
    </row>
    <row r="46" spans="1:10" ht="12.75">
      <c r="A46" s="2"/>
      <c r="B46" s="19"/>
      <c r="H46" s="24">
        <f>Electives!B51</f>
        <v>44</v>
      </c>
      <c r="I46" s="24" t="str">
        <f>Electives!C51</f>
        <v>Dairy Products</v>
      </c>
      <c r="J46" s="20" t="str">
        <f>IF(Electives!K51&gt;0,Electives!K51," ")</f>
        <v> </v>
      </c>
    </row>
    <row r="47" spans="1:10" ht="12.75">
      <c r="A47" s="2"/>
      <c r="B47" s="19"/>
      <c r="H47" s="24">
        <f>Electives!B52</f>
        <v>45</v>
      </c>
      <c r="I47" s="24" t="str">
        <f>Electives!C52</f>
        <v>Fresh Baking</v>
      </c>
      <c r="J47" s="20" t="str">
        <f>IF(Electives!K52&gt;0,Electives!K52," ")</f>
        <v> </v>
      </c>
    </row>
    <row r="48" spans="1:10" ht="12.75" customHeight="1">
      <c r="A48" s="2"/>
      <c r="B48" s="19"/>
      <c r="H48" s="24">
        <f>Electives!B53</f>
        <v>46</v>
      </c>
      <c r="I48" s="24" t="str">
        <f>Electives!C53</f>
        <v>Healthy Teeth and Gums</v>
      </c>
      <c r="J48" s="20" t="str">
        <f>IF(Electives!K53&gt;0,Electives!K53," ")</f>
        <v> </v>
      </c>
    </row>
    <row r="49" spans="1:10" ht="12.75" customHeight="1">
      <c r="A49" s="2"/>
      <c r="B49" s="19"/>
      <c r="H49" s="24">
        <f>Electives!B54</f>
        <v>47</v>
      </c>
      <c r="I49" s="24" t="str">
        <f>Electives!C54</f>
        <v>Reduce, Reuse, Recycle</v>
      </c>
      <c r="J49" s="20" t="str">
        <f>IF(Electives!K54&gt;0,Electives!K54," ")</f>
        <v> </v>
      </c>
    </row>
    <row r="50" spans="1:10" ht="12.75">
      <c r="A50" s="2"/>
      <c r="B50" s="2"/>
      <c r="H50" s="24">
        <f>Electives!B55</f>
        <v>48</v>
      </c>
      <c r="I50" s="24" t="str">
        <f>Electives!C55</f>
        <v>Go for a Ride</v>
      </c>
      <c r="J50" s="20" t="str">
        <f>IF(Electives!K55&gt;0,Electives!K55," ")</f>
        <v> </v>
      </c>
    </row>
    <row r="51" spans="8:10" ht="12.75">
      <c r="H51" s="24">
        <f>Electives!B56</f>
        <v>49</v>
      </c>
      <c r="I51" s="24" t="str">
        <f>Electives!C56</f>
        <v>Your Government</v>
      </c>
      <c r="J51" s="20" t="str">
        <f>IF(Electives!K56&gt;0,Electives!K56," ")</f>
        <v> </v>
      </c>
    </row>
    <row r="52" spans="8:10" ht="12.75">
      <c r="H52" s="24">
        <f>Electives!B57</f>
        <v>50</v>
      </c>
      <c r="I52" s="24" t="str">
        <f>Electives!C57</f>
        <v>Banking</v>
      </c>
      <c r="J52" s="20" t="str">
        <f>IF(Electives!K57&gt;0,Electives!K57,"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8</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IF(Bobcat!L6="A","A"," ")</f>
        <v> </v>
      </c>
      <c r="G3" s="65"/>
      <c r="H3" s="24">
        <f>Electives!B8</f>
        <v>1</v>
      </c>
      <c r="I3" s="24" t="str">
        <f>Electives!C8</f>
        <v>How Do You Celebrate?</v>
      </c>
      <c r="J3" s="20" t="str">
        <f>IF(Electives!L8&gt;0,Electives!L8," ")</f>
        <v> </v>
      </c>
    </row>
    <row r="4" spans="1:10" ht="12.75" customHeight="1">
      <c r="A4" s="26" t="s">
        <v>165</v>
      </c>
      <c r="B4" s="20" t="str">
        <f>IF(COUNTIF(F3:F13,"A")&gt;10,"C",IF(COUNTIF(F3:F13,"A")&gt;0,"P"," "))</f>
        <v> </v>
      </c>
      <c r="D4" s="67"/>
      <c r="E4" s="66" t="s">
        <v>35</v>
      </c>
      <c r="F4" s="20" t="str">
        <f>IF(Bobcat!L7="A","A"," ")</f>
        <v> </v>
      </c>
      <c r="H4" s="24">
        <f>Electives!B9</f>
        <v>2</v>
      </c>
      <c r="I4" s="24" t="str">
        <f>Electives!C9</f>
        <v>Making Decorations</v>
      </c>
      <c r="J4" s="20" t="str">
        <f>IF(Electives!L9&gt;0,Electives!L9," ")</f>
        <v> </v>
      </c>
    </row>
    <row r="5" spans="1:10" ht="12.75">
      <c r="A5" s="27" t="s">
        <v>125</v>
      </c>
      <c r="B5" s="33" t="str">
        <f>Achievements!L9</f>
        <v> </v>
      </c>
      <c r="D5" s="67"/>
      <c r="E5" s="66" t="s">
        <v>36</v>
      </c>
      <c r="F5" s="20" t="str">
        <f>IF(Bobcat!L8="A","A"," ")</f>
        <v> </v>
      </c>
      <c r="H5" s="24">
        <f>Electives!B10</f>
        <v>3</v>
      </c>
      <c r="I5" s="24" t="str">
        <f>Electives!C10</f>
        <v>Fun and Games</v>
      </c>
      <c r="J5" s="20" t="str">
        <f>IF(Electives!L10&gt;0,Electives!L10," ")</f>
        <v> </v>
      </c>
    </row>
    <row r="6" spans="1:10" ht="12.75">
      <c r="A6" s="67" t="s">
        <v>155</v>
      </c>
      <c r="B6" s="33" t="str">
        <f>IF(COUNTIF(B14:B18,"C")&gt;4,"C",IF(COUNTIF(B14:B18,"C")&gt;0,"P",IF(COUNTIF(B14:B18,"P")&gt;0,"P"," ")))</f>
        <v> </v>
      </c>
      <c r="D6" s="71"/>
      <c r="E6" s="66" t="s">
        <v>37</v>
      </c>
      <c r="F6" s="20" t="str">
        <f>IF(Bobcat!L9="A","A"," ")</f>
        <v> </v>
      </c>
      <c r="H6" s="24">
        <f>Electives!B11</f>
        <v>4</v>
      </c>
      <c r="I6" s="24" t="str">
        <f>Electives!C11</f>
        <v>Display a Picture</v>
      </c>
      <c r="J6" s="20" t="str">
        <f>IF(Electives!L11&gt;0,Electives!L11,"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IF(Bobcat!L10="A","A"," ")</f>
        <v> </v>
      </c>
      <c r="H7" s="24">
        <f>Electives!B12</f>
        <v>5</v>
      </c>
      <c r="I7" s="24" t="str">
        <f>Electives!C12</f>
        <v>Family Mobile</v>
      </c>
      <c r="J7" s="20" t="str">
        <f>IF(Electives!L12&gt;0,Electives!L12,"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IF(Bobcat!L11="A","A"," ")</f>
        <v> </v>
      </c>
      <c r="H8" s="24">
        <f>Electives!B13</f>
        <v>6</v>
      </c>
      <c r="I8" s="24" t="str">
        <f>Electives!C13</f>
        <v>Song Time</v>
      </c>
      <c r="J8" s="20" t="str">
        <f>IF(Electives!L13&gt;0,Electives!L13,"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IF(Bobcat!L12="A","A"," ")</f>
        <v> </v>
      </c>
      <c r="H9" s="24">
        <f>Electives!B14</f>
        <v>7</v>
      </c>
      <c r="I9" s="24" t="str">
        <f>Electives!C14</f>
        <v>Play Along</v>
      </c>
      <c r="J9" s="20" t="str">
        <f>IF(Electives!L14&gt;0,Electives!L14," ")</f>
        <v> </v>
      </c>
    </row>
    <row r="10" spans="1:10" ht="12" customHeight="1">
      <c r="A10" s="75" t="s">
        <v>164</v>
      </c>
      <c r="B10" s="33" t="str">
        <f>IF(Electives!L6&lt;&gt;" ",INT(Electives!L6/10)," ")</f>
        <v> </v>
      </c>
      <c r="D10" s="69">
        <v>5</v>
      </c>
      <c r="E10" s="66" t="s">
        <v>41</v>
      </c>
      <c r="F10" s="20" t="str">
        <f>IF(Bobcat!L13="A","A"," ")</f>
        <v> </v>
      </c>
      <c r="H10" s="24">
        <f>Electives!B15</f>
        <v>8</v>
      </c>
      <c r="I10" s="24" t="str">
        <f>Electives!C15</f>
        <v>Your Religious Leaders</v>
      </c>
      <c r="J10" s="20" t="str">
        <f>IF(Electives!L15&gt;0,Electives!L15," ")</f>
        <v> </v>
      </c>
    </row>
    <row r="11" spans="4:10" ht="12.75">
      <c r="D11" s="69">
        <v>6</v>
      </c>
      <c r="E11" s="66" t="s">
        <v>42</v>
      </c>
      <c r="F11" s="20" t="str">
        <f>IF(Bobcat!L14="A","A"," ")</f>
        <v> </v>
      </c>
      <c r="H11" s="24">
        <f>Electives!B16</f>
        <v>9</v>
      </c>
      <c r="I11" s="24" t="str">
        <f>Electives!C16</f>
        <v>A New Friend</v>
      </c>
      <c r="J11" s="20" t="str">
        <f>IF(Electives!L16&gt;0,Electives!L16," ")</f>
        <v> </v>
      </c>
    </row>
    <row r="12" spans="4:10" ht="12.75" customHeight="1">
      <c r="D12" s="69">
        <v>7</v>
      </c>
      <c r="E12" s="66" t="s">
        <v>43</v>
      </c>
      <c r="F12" s="20" t="str">
        <f>IF(Bobcat!L15="A","A"," ")</f>
        <v> </v>
      </c>
      <c r="H12" s="24">
        <f>Electives!B17</f>
        <v>10</v>
      </c>
      <c r="I12" s="24" t="str">
        <f>Electives!C17</f>
        <v>Helping Hands</v>
      </c>
      <c r="J12" s="20" t="str">
        <f>IF(Electives!L17&gt;0,Electives!L17," ")</f>
        <v> </v>
      </c>
    </row>
    <row r="13" spans="1:10" ht="12.75">
      <c r="A13" s="1" t="s">
        <v>22</v>
      </c>
      <c r="D13" s="69">
        <v>8</v>
      </c>
      <c r="E13" s="66" t="s">
        <v>44</v>
      </c>
      <c r="F13" s="20" t="str">
        <f>IF(Bobcat!L16="A","A"," ")</f>
        <v> </v>
      </c>
      <c r="H13" s="24">
        <f>Electives!B18</f>
        <v>11</v>
      </c>
      <c r="I13" s="24" t="str">
        <f>Electives!C18</f>
        <v>Helping the Needy</v>
      </c>
      <c r="J13" s="20" t="str">
        <f>IF(Electives!L18&gt;0,Electives!L18," ")</f>
        <v> </v>
      </c>
    </row>
    <row r="14" spans="1:10" ht="12.75">
      <c r="A14" s="28" t="s">
        <v>47</v>
      </c>
      <c r="B14" s="35" t="str">
        <f>Achievements!L14</f>
        <v> </v>
      </c>
      <c r="H14" s="24">
        <f>Electives!B19</f>
        <v>12</v>
      </c>
      <c r="I14" s="24" t="str">
        <f>Electives!C19</f>
        <v>A Friendly Greeting</v>
      </c>
      <c r="J14" s="20" t="str">
        <f>IF(Electives!L19&gt;0,Electives!L19," ")</f>
        <v> </v>
      </c>
    </row>
    <row r="15" spans="1:10" ht="12.75">
      <c r="A15" s="29" t="s">
        <v>51</v>
      </c>
      <c r="B15" s="35" t="str">
        <f>Achievements!L19</f>
        <v> </v>
      </c>
      <c r="H15" s="24">
        <f>Electives!B20</f>
        <v>13</v>
      </c>
      <c r="I15" s="24" t="str">
        <f>Electives!C20</f>
        <v>Making Change</v>
      </c>
      <c r="J15" s="20" t="str">
        <f>IF(Electives!L20&gt;0,Electives!L20," ")</f>
        <v> </v>
      </c>
    </row>
    <row r="16" spans="1:10" ht="12.75" customHeight="1">
      <c r="A16" s="29" t="s">
        <v>56</v>
      </c>
      <c r="B16" s="35" t="str">
        <f>Achievements!L25</f>
        <v> </v>
      </c>
      <c r="D16" s="223" t="s">
        <v>125</v>
      </c>
      <c r="E16" s="223"/>
      <c r="F16" s="223"/>
      <c r="H16" s="24">
        <f>Electives!B21</f>
        <v>14</v>
      </c>
      <c r="I16" s="24" t="str">
        <f>Electives!C21</f>
        <v>Reading Fun</v>
      </c>
      <c r="J16" s="20" t="str">
        <f>IF(Electives!L21&gt;0,Electives!L21," ")</f>
        <v> </v>
      </c>
    </row>
    <row r="17" spans="1:10" ht="12.75">
      <c r="A17" s="29" t="s">
        <v>55</v>
      </c>
      <c r="B17" s="35" t="str">
        <f>Achievements!L30</f>
        <v> </v>
      </c>
      <c r="D17" s="223"/>
      <c r="E17" s="223"/>
      <c r="F17" s="223"/>
      <c r="H17" s="24">
        <f>Electives!B22</f>
        <v>15</v>
      </c>
      <c r="I17" s="24" t="str">
        <f>Electives!C22</f>
        <v>Our Colorful World</v>
      </c>
      <c r="J17" s="20" t="str">
        <f>IF(Electives!L22&gt;0,Electives!L22," ")</f>
        <v> </v>
      </c>
    </row>
    <row r="18" spans="1:10" ht="12.75">
      <c r="A18" s="30" t="s">
        <v>160</v>
      </c>
      <c r="B18" s="35" t="str">
        <f>Achievements!L35</f>
        <v> </v>
      </c>
      <c r="D18" s="20">
        <v>1</v>
      </c>
      <c r="E18" s="66" t="s">
        <v>159</v>
      </c>
      <c r="F18" s="20" t="str">
        <f>IF(Achievements!L6="A","A"," ")</f>
        <v> </v>
      </c>
      <c r="H18" s="24">
        <f>Electives!B23</f>
        <v>16</v>
      </c>
      <c r="I18" s="24" t="str">
        <f>Electives!C23</f>
        <v>Collecting and Other Hobbies</v>
      </c>
      <c r="J18" s="20" t="str">
        <f>IF(Electives!L23&gt;0,Electives!L23," ")</f>
        <v> </v>
      </c>
    </row>
    <row r="19" spans="1:10" ht="12.75">
      <c r="A19" s="73"/>
      <c r="B19" s="74"/>
      <c r="D19" s="20">
        <v>2</v>
      </c>
      <c r="E19" s="66" t="s">
        <v>72</v>
      </c>
      <c r="F19" s="20" t="str">
        <f>IF(Achievements!L7="A","A"," ")</f>
        <v> </v>
      </c>
      <c r="H19" s="24">
        <f>Electives!B24</f>
        <v>17</v>
      </c>
      <c r="I19" s="24" t="str">
        <f>Electives!C24</f>
        <v>Make a Model</v>
      </c>
      <c r="J19" s="20" t="str">
        <f>IF(Electives!L24&gt;0,Electives!L24," ")</f>
        <v> </v>
      </c>
    </row>
    <row r="20" spans="1:10" ht="12.75" customHeight="1">
      <c r="A20" s="73"/>
      <c r="B20" s="74"/>
      <c r="D20" s="20">
        <v>3</v>
      </c>
      <c r="E20" s="66" t="s">
        <v>229</v>
      </c>
      <c r="F20" s="20" t="str">
        <f>IF(Achievements!L8="A","A"," ")</f>
        <v> </v>
      </c>
      <c r="H20" s="24">
        <f>Electives!B25</f>
        <v>18</v>
      </c>
      <c r="I20" s="24" t="str">
        <f>Electives!C25</f>
        <v>Sew a Button</v>
      </c>
      <c r="J20" s="20" t="str">
        <f>IF(Electives!L25&gt;0,Electives!L25," ")</f>
        <v> </v>
      </c>
    </row>
    <row r="21" spans="1:10" ht="12.75">
      <c r="A21" s="73"/>
      <c r="B21" s="74"/>
      <c r="H21" s="24">
        <f>Electives!B26</f>
        <v>19</v>
      </c>
      <c r="I21" s="24" t="str">
        <f>Electives!C26</f>
        <v>Magic Fun</v>
      </c>
      <c r="J21" s="20" t="str">
        <f>IF(Electives!L26&gt;0,Electives!L26," ")</f>
        <v> </v>
      </c>
    </row>
    <row r="22" spans="1:10" ht="12.75">
      <c r="A22" s="73"/>
      <c r="B22" s="74"/>
      <c r="H22" s="24">
        <f>Electives!B27</f>
        <v>20</v>
      </c>
      <c r="I22" s="24" t="str">
        <f>Electives!C27</f>
        <v>Get the Word Out</v>
      </c>
      <c r="J22" s="20" t="str">
        <f>IF(Electives!L27&gt;0,Electives!L27," ")</f>
        <v> </v>
      </c>
    </row>
    <row r="23" spans="1:10" ht="12.75">
      <c r="A23" s="73"/>
      <c r="B23" s="74"/>
      <c r="D23" s="224" t="s">
        <v>131</v>
      </c>
      <c r="E23" s="224"/>
      <c r="F23" s="224"/>
      <c r="H23" s="24">
        <f>Electives!B28</f>
        <v>21</v>
      </c>
      <c r="I23" s="24" t="str">
        <f>Electives!C28</f>
        <v>The Show Must Go On</v>
      </c>
      <c r="J23" s="20" t="str">
        <f>IF(Electives!L28&gt;0,Electives!L28," ")</f>
        <v> </v>
      </c>
    </row>
    <row r="24" spans="4:10" ht="12.75" customHeight="1">
      <c r="D24" s="224"/>
      <c r="E24" s="224"/>
      <c r="F24" s="224"/>
      <c r="H24" s="24">
        <f>Electives!B29</f>
        <v>22</v>
      </c>
      <c r="I24" s="24" t="str">
        <f>Electives!C29</f>
        <v>Picnic Fun</v>
      </c>
      <c r="J24" s="20" t="str">
        <f>IF(Electives!L29&gt;0,Electives!L29," ")</f>
        <v> </v>
      </c>
    </row>
    <row r="25" spans="4:10" ht="12.75" customHeight="1">
      <c r="D25" s="65" t="str">
        <f>Achievements!$B10</f>
        <v>1. Making My Family Special</v>
      </c>
      <c r="E25" s="65"/>
      <c r="F25" s="65"/>
      <c r="H25" s="24">
        <f>Electives!B30</f>
        <v>23</v>
      </c>
      <c r="I25" s="24" t="str">
        <f>Electives!C30</f>
        <v>What Kind of Milk?</v>
      </c>
      <c r="J25" s="20" t="str">
        <f>IF(Electives!L30&gt;0,Electives!L30," ")</f>
        <v> </v>
      </c>
    </row>
    <row r="26" spans="1:10" ht="12.75" customHeight="1">
      <c r="A26" s="31"/>
      <c r="B26" s="2"/>
      <c r="D26" s="20" t="str">
        <f>Achievements!$B11</f>
        <v>f.</v>
      </c>
      <c r="E26" s="3" t="str">
        <f>Achievements!$C11</f>
        <v>Complete a Chore with Partner</v>
      </c>
      <c r="F26" s="20" t="str">
        <f>IF(Achievements!L11="A","A"," ")</f>
        <v> </v>
      </c>
      <c r="H26" s="24">
        <f>Electives!B31</f>
        <v>24</v>
      </c>
      <c r="I26" s="24" t="str">
        <f>Electives!C31</f>
        <v>Help in the Kitchen</v>
      </c>
      <c r="J26" s="20" t="str">
        <f>IF(Electives!L31&gt;0,Electives!L31," ")</f>
        <v> </v>
      </c>
    </row>
    <row r="27" spans="1:10" ht="12.75">
      <c r="A27" s="2"/>
      <c r="B27" s="19"/>
      <c r="D27" s="20" t="str">
        <f>Achievements!$B12</f>
        <v>d.</v>
      </c>
      <c r="E27" s="3" t="str">
        <f>Achievements!$C12</f>
        <v>Make a Family Scrapbook</v>
      </c>
      <c r="F27" s="20" t="str">
        <f>IF(Achievements!L12="A","A"," ")</f>
        <v> </v>
      </c>
      <c r="H27" s="24">
        <f>Electives!B32</f>
        <v>25</v>
      </c>
      <c r="I27" s="24" t="str">
        <f>Electives!C32</f>
        <v>Snack Time</v>
      </c>
      <c r="J27" s="20" t="str">
        <f>IF(Electives!L32&gt;0,Electives!L32," ")</f>
        <v> </v>
      </c>
    </row>
    <row r="28" spans="1:10" ht="12.75">
      <c r="A28" s="2"/>
      <c r="B28" s="19"/>
      <c r="D28" s="20" t="str">
        <f>Achievements!$B13</f>
        <v>g.</v>
      </c>
      <c r="E28" s="3" t="str">
        <f>Achievements!$C13</f>
        <v>Visit historical bldg or old person</v>
      </c>
      <c r="F28" s="20" t="str">
        <f>IF(Achievements!L13="A","A"," ")</f>
        <v> </v>
      </c>
      <c r="H28" s="24">
        <f>Electives!B33</f>
        <v>26</v>
      </c>
      <c r="I28" s="24" t="str">
        <f>Electives!C33</f>
        <v>Phone Manners</v>
      </c>
      <c r="J28" s="20" t="str">
        <f>IF(Electives!L33&gt;0,Electives!L33," ")</f>
        <v> </v>
      </c>
    </row>
    <row r="29" spans="1:10" ht="12.75" customHeight="1">
      <c r="A29" s="2"/>
      <c r="B29" s="76"/>
      <c r="D29" s="65" t="str">
        <f>Achievements!$B15</f>
        <v>2. Where I Live</v>
      </c>
      <c r="E29" s="65"/>
      <c r="F29" s="65"/>
      <c r="H29" s="24">
        <f>Electives!B34</f>
        <v>27</v>
      </c>
      <c r="I29" s="24" t="str">
        <f>Electives!C34</f>
        <v>Emergency!</v>
      </c>
      <c r="J29" s="20" t="str">
        <f>IF(Electives!L34&gt;0,Electives!L34," ")</f>
        <v> </v>
      </c>
    </row>
    <row r="30" spans="1:10" ht="12.75" customHeight="1">
      <c r="A30" s="2"/>
      <c r="B30" s="19"/>
      <c r="D30" s="20" t="str">
        <f>Achievements!$B16</f>
        <v>f.</v>
      </c>
      <c r="E30" s="3" t="str">
        <f>Achievements!$C16</f>
        <v>Look at a map of your community</v>
      </c>
      <c r="F30" s="20" t="str">
        <f>IF(Achievements!L16="A","A"," ")</f>
        <v> </v>
      </c>
      <c r="H30" s="24">
        <f>Electives!B35</f>
        <v>28</v>
      </c>
      <c r="I30" s="24" t="str">
        <f>Electives!C35</f>
        <v>Smoke Detectors</v>
      </c>
      <c r="J30" s="20" t="str">
        <f>IF(Electives!L35&gt;0,Electives!L35," ")</f>
        <v> </v>
      </c>
    </row>
    <row r="31" spans="1:10" ht="12.75">
      <c r="A31" s="2"/>
      <c r="B31" s="19"/>
      <c r="D31" s="20" t="str">
        <f>Achievements!$B17</f>
        <v>d.</v>
      </c>
      <c r="E31" s="3" t="str">
        <f>Achievements!$C17</f>
        <v>Say pledge &amp; do flag ceremony</v>
      </c>
      <c r="F31" s="20" t="str">
        <f>IF(Achievements!L17="A","A"," ")</f>
        <v> </v>
      </c>
      <c r="H31" s="24">
        <f>Electives!B36</f>
        <v>29</v>
      </c>
      <c r="I31" s="24" t="str">
        <f>Electives!C36</f>
        <v>Safety in the Sun</v>
      </c>
      <c r="J31" s="20" t="str">
        <f>IF(Electives!L36&gt;0,Electives!L36," ")</f>
        <v> </v>
      </c>
    </row>
    <row r="32" spans="1:10" ht="12.75">
      <c r="A32" s="2"/>
      <c r="B32" s="19"/>
      <c r="D32" s="20" t="str">
        <f>Achievements!$B18</f>
        <v>g.</v>
      </c>
      <c r="E32" s="3" t="str">
        <f>Achievements!$C18</f>
        <v>Visit police or fire station and ask</v>
      </c>
      <c r="F32" s="20" t="str">
        <f>IF(Achievements!L18="A","A"," ")</f>
        <v> </v>
      </c>
      <c r="H32" s="24">
        <f>Electives!B37</f>
        <v>30</v>
      </c>
      <c r="I32" s="24" t="str">
        <f>Electives!C37</f>
        <v>Plant a Seed</v>
      </c>
      <c r="J32" s="20" t="str">
        <f>IF(Electives!L37&gt;0,Electives!L37,"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IF(Electives!L38&gt;0,Electives!L38," ")</f>
        <v> </v>
      </c>
    </row>
    <row r="34" spans="1:10" ht="12.75" customHeight="1">
      <c r="A34" s="2"/>
      <c r="B34" s="19"/>
      <c r="D34" s="20" t="str">
        <f>Achievements!$B21</f>
        <v>fa.</v>
      </c>
      <c r="E34" s="3" t="str">
        <f>Achievements!$C21</f>
        <v>Plan &amp; practice fire drill</v>
      </c>
      <c r="F34" s="21" t="str">
        <f>IF(Achievements!L21="A","A"," ")</f>
        <v> </v>
      </c>
      <c r="H34" s="24">
        <f>Electives!B39</f>
        <v>32</v>
      </c>
      <c r="I34" s="24" t="str">
        <f>Electives!C39</f>
        <v>Feed the Birds</v>
      </c>
      <c r="J34" s="20" t="str">
        <f>IF(Electives!L39&gt;0,Electives!L39," ")</f>
        <v> </v>
      </c>
    </row>
    <row r="35" spans="1:10" ht="12.75">
      <c r="A35" s="2"/>
      <c r="B35" s="19"/>
      <c r="D35" s="20" t="str">
        <f>Achievements!$B22</f>
        <v>fb.</v>
      </c>
      <c r="E35" s="3" t="str">
        <f>Achievements!$C22</f>
        <v>Develop plan if you get lost</v>
      </c>
      <c r="F35" s="21" t="str">
        <f>IF(Achievements!L22="A","A"," ")</f>
        <v> </v>
      </c>
      <c r="H35" s="24">
        <f>Electives!B40</f>
        <v>33</v>
      </c>
      <c r="I35" s="24" t="str">
        <f>Electives!C40</f>
        <v>Cleanup Treasure Hunt</v>
      </c>
      <c r="J35" s="20" t="str">
        <f>IF(Electives!L40&gt;0,Electives!L40," ")</f>
        <v> </v>
      </c>
    </row>
    <row r="36" spans="1:10" ht="12.75" customHeight="1">
      <c r="A36" s="2"/>
      <c r="B36" s="19"/>
      <c r="D36" s="20" t="str">
        <f>Achievements!$B23</f>
        <v>d.</v>
      </c>
      <c r="E36" s="3" t="str">
        <f>Achievements!$C23</f>
        <v>Make a food guide pyramid</v>
      </c>
      <c r="F36" s="21" t="str">
        <f>IF(Achievements!L23="A","A"," ")</f>
        <v> </v>
      </c>
      <c r="H36" s="24">
        <f>Electives!B41</f>
        <v>34</v>
      </c>
      <c r="I36" s="24" t="str">
        <f>Electives!C41</f>
        <v>Conservation</v>
      </c>
      <c r="J36" s="20" t="str">
        <f>IF(Electives!L41&gt;0,Electives!L41," ")</f>
        <v> </v>
      </c>
    </row>
    <row r="37" spans="1:10" ht="12.75" customHeight="1">
      <c r="A37" s="2"/>
      <c r="B37" s="19"/>
      <c r="D37" s="20" t="str">
        <f>Achievements!$B24</f>
        <v>g.</v>
      </c>
      <c r="E37" s="3" t="str">
        <f>Achievements!$C24</f>
        <v>Watch a sport &amp; learn its rules</v>
      </c>
      <c r="F37" s="21" t="str">
        <f>IF(Achievements!L24="A","A"," ")</f>
        <v> </v>
      </c>
      <c r="H37" s="24">
        <f>Electives!B42</f>
        <v>35</v>
      </c>
      <c r="I37" s="24" t="str">
        <f>Electives!C42</f>
        <v>Fun Outdoors</v>
      </c>
      <c r="J37" s="20" t="str">
        <f>IF(Electives!L42&gt;0,Electives!L42," ")</f>
        <v> </v>
      </c>
    </row>
    <row r="38" spans="1:10" ht="12.75">
      <c r="A38" s="2"/>
      <c r="B38" s="19"/>
      <c r="D38" s="17" t="str">
        <f>Achievements!$B26</f>
        <v>4. How I Tell It</v>
      </c>
      <c r="E38" s="23"/>
      <c r="F38" s="23"/>
      <c r="H38" s="24">
        <f>Electives!B43</f>
        <v>36</v>
      </c>
      <c r="I38" s="24" t="str">
        <f>Electives!C43</f>
        <v>See a Performance</v>
      </c>
      <c r="J38" s="20" t="str">
        <f>IF(Electives!L43&gt;0,Electives!L43," ")</f>
        <v> </v>
      </c>
    </row>
    <row r="39" spans="1:10" ht="12.75" customHeight="1">
      <c r="A39" s="2"/>
      <c r="B39" s="19"/>
      <c r="D39" s="20" t="str">
        <f>Achievements!$B27</f>
        <v>f.</v>
      </c>
      <c r="E39" s="22" t="str">
        <f>Achievements!$C27</f>
        <v>Have family discussion at a meal</v>
      </c>
      <c r="F39" s="21" t="str">
        <f>IF(Achievements!L27="A","A"," ")</f>
        <v> </v>
      </c>
      <c r="H39" s="24">
        <f>Electives!B44</f>
        <v>37</v>
      </c>
      <c r="I39" s="24" t="str">
        <f>Electives!C44</f>
        <v>Take a Bicycle Ride</v>
      </c>
      <c r="J39" s="20" t="str">
        <f>IF(Electives!L44&gt;0,Electives!L44," ")</f>
        <v> </v>
      </c>
    </row>
    <row r="40" spans="1:10" ht="12.75">
      <c r="A40" s="2"/>
      <c r="B40" s="19"/>
      <c r="D40" s="20" t="str">
        <f>Achievements!$B28</f>
        <v>d.</v>
      </c>
      <c r="E40" s="3" t="str">
        <f>Achievements!$C28</f>
        <v>Play "Tell it like it isn't"</v>
      </c>
      <c r="F40" s="21" t="str">
        <f>IF(Achievements!L28="A","A"," ")</f>
        <v> </v>
      </c>
      <c r="H40" s="24">
        <f>Electives!B45</f>
        <v>38</v>
      </c>
      <c r="I40" s="24" t="str">
        <f>Electives!C45</f>
        <v>Bicycle Repair</v>
      </c>
      <c r="J40" s="20" t="str">
        <f>IF(Electives!L45&gt;0,Electives!L45," ")</f>
        <v> </v>
      </c>
    </row>
    <row r="41" spans="1:10" ht="12.75">
      <c r="A41" s="2"/>
      <c r="B41" s="19"/>
      <c r="D41" s="20" t="str">
        <f>Achievements!$B29</f>
        <v>g.</v>
      </c>
      <c r="E41" s="3" t="str">
        <f>Achievements!$C29</f>
        <v>Visit television, radio, or newspapr</v>
      </c>
      <c r="F41" s="21" t="str">
        <f>IF(Achievements!L29="A","A"," ")</f>
        <v> </v>
      </c>
      <c r="H41" s="24">
        <f>Electives!B46</f>
        <v>39</v>
      </c>
      <c r="I41" s="24" t="str">
        <f>Electives!C46</f>
        <v>Go to Work</v>
      </c>
      <c r="J41" s="20" t="str">
        <f>IF(Electives!L46&gt;0,Electives!L46," ")</f>
        <v> </v>
      </c>
    </row>
    <row r="42" spans="1:10" ht="12.75" customHeight="1">
      <c r="A42" s="2"/>
      <c r="B42" s="19"/>
      <c r="D42" s="17" t="str">
        <f>Achievements!$B31</f>
        <v>5. Let's Go Outdoors </v>
      </c>
      <c r="E42" s="17"/>
      <c r="F42" s="17"/>
      <c r="H42" s="24">
        <f>Electives!B47</f>
        <v>40</v>
      </c>
      <c r="I42" s="24" t="str">
        <f>Electives!C47</f>
        <v>Fun in the Water</v>
      </c>
      <c r="J42" s="20" t="str">
        <f>IF(Electives!L47&gt;0,Electives!L47," ")</f>
        <v> </v>
      </c>
    </row>
    <row r="43" spans="1:10" ht="12.75" customHeight="1">
      <c r="A43" s="2"/>
      <c r="B43" s="19"/>
      <c r="D43" s="20" t="str">
        <f>Achievements!$B32</f>
        <v>f.</v>
      </c>
      <c r="E43" s="3" t="str">
        <f>Achievements!$C32</f>
        <v>Go outside &amp; watch the weather</v>
      </c>
      <c r="F43" s="20" t="str">
        <f>IF(Achievements!L32="A","A"," ")</f>
        <v> </v>
      </c>
      <c r="H43" s="24">
        <f>Electives!B48</f>
        <v>41</v>
      </c>
      <c r="I43" s="24" t="str">
        <f>Electives!C48</f>
        <v>Transportation</v>
      </c>
      <c r="J43" s="20" t="str">
        <f>IF(Electives!L48&gt;0,Electives!L48," ")</f>
        <v> </v>
      </c>
    </row>
    <row r="44" spans="1:10" ht="12.75">
      <c r="A44" s="2"/>
      <c r="B44" s="19"/>
      <c r="D44" s="20" t="str">
        <f>Achievements!$B33</f>
        <v>d.</v>
      </c>
      <c r="E44" s="3" t="str">
        <f>Achievements!$C33</f>
        <v>Make a leaf rubbing</v>
      </c>
      <c r="F44" s="20" t="str">
        <f>IF(Achievements!L33="A","A"," ")</f>
        <v> </v>
      </c>
      <c r="H44" s="24">
        <f>Electives!B49</f>
        <v>42</v>
      </c>
      <c r="I44" s="24" t="str">
        <f>Electives!C49</f>
        <v>Fun at the Zoo</v>
      </c>
      <c r="J44" s="20" t="str">
        <f>IF(Electives!L49&gt;0,Electives!L49," ")</f>
        <v> </v>
      </c>
    </row>
    <row r="45" spans="1:10" ht="12.75" customHeight="1">
      <c r="A45" s="2"/>
      <c r="B45" s="19"/>
      <c r="D45" s="20" t="str">
        <f>Achievements!$B34</f>
        <v>g.</v>
      </c>
      <c r="E45" s="3" t="str">
        <f>Achievements!$C34</f>
        <v>Take a hike with your den</v>
      </c>
      <c r="F45" s="20" t="str">
        <f>IF(Achievements!L34="A","A"," ")</f>
        <v> </v>
      </c>
      <c r="H45" s="24">
        <f>Electives!B50</f>
        <v>43</v>
      </c>
      <c r="I45" s="24" t="str">
        <f>Electives!C50</f>
        <v>Pet Care</v>
      </c>
      <c r="J45" s="20" t="str">
        <f>IF(Electives!L50&gt;0,Electives!L50," ")</f>
        <v> </v>
      </c>
    </row>
    <row r="46" spans="1:10" ht="12.75">
      <c r="A46" s="2"/>
      <c r="B46" s="19"/>
      <c r="H46" s="24">
        <f>Electives!B51</f>
        <v>44</v>
      </c>
      <c r="I46" s="24" t="str">
        <f>Electives!C51</f>
        <v>Dairy Products</v>
      </c>
      <c r="J46" s="20" t="str">
        <f>IF(Electives!L51&gt;0,Electives!L51," ")</f>
        <v> </v>
      </c>
    </row>
    <row r="47" spans="1:10" ht="12.75">
      <c r="A47" s="2"/>
      <c r="B47" s="19"/>
      <c r="H47" s="24">
        <f>Electives!B52</f>
        <v>45</v>
      </c>
      <c r="I47" s="24" t="str">
        <f>Electives!C52</f>
        <v>Fresh Baking</v>
      </c>
      <c r="J47" s="20" t="str">
        <f>IF(Electives!L52&gt;0,Electives!L52," ")</f>
        <v> </v>
      </c>
    </row>
    <row r="48" spans="1:10" ht="12.75" customHeight="1">
      <c r="A48" s="2"/>
      <c r="B48" s="19"/>
      <c r="H48" s="24">
        <f>Electives!B53</f>
        <v>46</v>
      </c>
      <c r="I48" s="24" t="str">
        <f>Electives!C53</f>
        <v>Healthy Teeth and Gums</v>
      </c>
      <c r="J48" s="20" t="str">
        <f>IF(Electives!L53&gt;0,Electives!L53," ")</f>
        <v> </v>
      </c>
    </row>
    <row r="49" spans="1:10" ht="12.75" customHeight="1">
      <c r="A49" s="2"/>
      <c r="B49" s="19"/>
      <c r="H49" s="24">
        <f>Electives!B54</f>
        <v>47</v>
      </c>
      <c r="I49" s="24" t="str">
        <f>Electives!C54</f>
        <v>Reduce, Reuse, Recycle</v>
      </c>
      <c r="J49" s="20" t="str">
        <f>IF(Electives!L54&gt;0,Electives!L54," ")</f>
        <v> </v>
      </c>
    </row>
    <row r="50" spans="1:10" ht="12.75">
      <c r="A50" s="2"/>
      <c r="B50" s="2"/>
      <c r="H50" s="24">
        <f>Electives!B55</f>
        <v>48</v>
      </c>
      <c r="I50" s="24" t="str">
        <f>Electives!C55</f>
        <v>Go for a Ride</v>
      </c>
      <c r="J50" s="20" t="str">
        <f>IF(Electives!L55&gt;0,Electives!L55," ")</f>
        <v> </v>
      </c>
    </row>
    <row r="51" spans="8:10" ht="12.75">
      <c r="H51" s="24">
        <f>Electives!B56</f>
        <v>49</v>
      </c>
      <c r="I51" s="24" t="str">
        <f>Electives!C56</f>
        <v>Your Government</v>
      </c>
      <c r="J51" s="20" t="str">
        <f>IF(Electives!L56&gt;0,Electives!L56," ")</f>
        <v> </v>
      </c>
    </row>
    <row r="52" spans="8:10" ht="12.75">
      <c r="H52" s="24">
        <f>Electives!B57</f>
        <v>50</v>
      </c>
      <c r="I52" s="24" t="str">
        <f>Electives!C57</f>
        <v>Banking</v>
      </c>
      <c r="J52" s="20" t="str">
        <f>IF(Electives!L57&gt;0,Electives!L57,"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9</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IF(Bobcat!M6="A","A"," ")</f>
        <v> </v>
      </c>
      <c r="G3" s="65"/>
      <c r="H3" s="24">
        <f>Electives!B8</f>
        <v>1</v>
      </c>
      <c r="I3" s="24" t="str">
        <f>Electives!C8</f>
        <v>How Do You Celebrate?</v>
      </c>
      <c r="J3" s="20" t="str">
        <f>IF(Electives!M8&gt;0,Electives!M8," ")</f>
        <v> </v>
      </c>
    </row>
    <row r="4" spans="1:10" ht="12.75" customHeight="1">
      <c r="A4" s="26" t="s">
        <v>165</v>
      </c>
      <c r="B4" s="20" t="str">
        <f>IF(COUNTIF(F3:F13,"A")&gt;10,"C",IF(COUNTIF(F3:F13,"A")&gt;0,"P"," "))</f>
        <v> </v>
      </c>
      <c r="D4" s="67"/>
      <c r="E4" s="66" t="s">
        <v>35</v>
      </c>
      <c r="F4" s="20" t="str">
        <f>IF(Bobcat!M7="A","A"," ")</f>
        <v> </v>
      </c>
      <c r="H4" s="24">
        <f>Electives!B9</f>
        <v>2</v>
      </c>
      <c r="I4" s="24" t="str">
        <f>Electives!C9</f>
        <v>Making Decorations</v>
      </c>
      <c r="J4" s="20" t="str">
        <f>IF(Electives!M9&gt;0,Electives!M9," ")</f>
        <v> </v>
      </c>
    </row>
    <row r="5" spans="1:10" ht="12.75">
      <c r="A5" s="27" t="s">
        <v>125</v>
      </c>
      <c r="B5" s="33" t="str">
        <f>Achievements!M9</f>
        <v> </v>
      </c>
      <c r="D5" s="67"/>
      <c r="E5" s="66" t="s">
        <v>36</v>
      </c>
      <c r="F5" s="20" t="str">
        <f>IF(Bobcat!M8="A","A"," ")</f>
        <v> </v>
      </c>
      <c r="H5" s="24">
        <f>Electives!B10</f>
        <v>3</v>
      </c>
      <c r="I5" s="24" t="str">
        <f>Electives!C10</f>
        <v>Fun and Games</v>
      </c>
      <c r="J5" s="20" t="str">
        <f>IF(Electives!M10&gt;0,Electives!M10," ")</f>
        <v> </v>
      </c>
    </row>
    <row r="6" spans="1:10" ht="12.75">
      <c r="A6" s="67" t="s">
        <v>155</v>
      </c>
      <c r="B6" s="33" t="str">
        <f>IF(COUNTIF(B14:B18,"C")&gt;4,"C",IF(COUNTIF(B14:B18,"C")&gt;0,"P",IF(COUNTIF(B14:B18,"P")&gt;0,"P"," ")))</f>
        <v> </v>
      </c>
      <c r="D6" s="71"/>
      <c r="E6" s="66" t="s">
        <v>37</v>
      </c>
      <c r="F6" s="20" t="str">
        <f>IF(Bobcat!M9="A","A"," ")</f>
        <v> </v>
      </c>
      <c r="H6" s="24">
        <f>Electives!B11</f>
        <v>4</v>
      </c>
      <c r="I6" s="24" t="str">
        <f>Electives!C11</f>
        <v>Display a Picture</v>
      </c>
      <c r="J6" s="20" t="str">
        <f>IF(Electives!M11&gt;0,Electives!M11,"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IF(Bobcat!M10="A","A"," ")</f>
        <v> </v>
      </c>
      <c r="H7" s="24">
        <f>Electives!B12</f>
        <v>5</v>
      </c>
      <c r="I7" s="24" t="str">
        <f>Electives!C12</f>
        <v>Family Mobile</v>
      </c>
      <c r="J7" s="20" t="str">
        <f>IF(Electives!M12&gt;0,Electives!M12,"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IF(Bobcat!M11="A","A"," ")</f>
        <v> </v>
      </c>
      <c r="H8" s="24">
        <f>Electives!B13</f>
        <v>6</v>
      </c>
      <c r="I8" s="24" t="str">
        <f>Electives!C13</f>
        <v>Song Time</v>
      </c>
      <c r="J8" s="20" t="str">
        <f>IF(Electives!M13&gt;0,Electives!M13,"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IF(Bobcat!M12="A","A"," ")</f>
        <v> </v>
      </c>
      <c r="H9" s="24">
        <f>Electives!B14</f>
        <v>7</v>
      </c>
      <c r="I9" s="24" t="str">
        <f>Electives!C14</f>
        <v>Play Along</v>
      </c>
      <c r="J9" s="20" t="str">
        <f>IF(Electives!M14&gt;0,Electives!M14," ")</f>
        <v> </v>
      </c>
    </row>
    <row r="10" spans="1:10" ht="12" customHeight="1">
      <c r="A10" s="75" t="s">
        <v>164</v>
      </c>
      <c r="B10" s="33" t="str">
        <f>IF(Electives!M6&lt;&gt;" ",INT(Electives!M6/10)," ")</f>
        <v> </v>
      </c>
      <c r="D10" s="69">
        <v>5</v>
      </c>
      <c r="E10" s="66" t="s">
        <v>41</v>
      </c>
      <c r="F10" s="20" t="str">
        <f>IF(Bobcat!M13="A","A"," ")</f>
        <v> </v>
      </c>
      <c r="H10" s="24">
        <f>Electives!B15</f>
        <v>8</v>
      </c>
      <c r="I10" s="24" t="str">
        <f>Electives!C15</f>
        <v>Your Religious Leaders</v>
      </c>
      <c r="J10" s="20" t="str">
        <f>IF(Electives!M15&gt;0,Electives!M15," ")</f>
        <v> </v>
      </c>
    </row>
    <row r="11" spans="4:10" ht="12.75">
      <c r="D11" s="69">
        <v>6</v>
      </c>
      <c r="E11" s="66" t="s">
        <v>42</v>
      </c>
      <c r="F11" s="20" t="str">
        <f>IF(Bobcat!M14="A","A"," ")</f>
        <v> </v>
      </c>
      <c r="H11" s="24">
        <f>Electives!B16</f>
        <v>9</v>
      </c>
      <c r="I11" s="24" t="str">
        <f>Electives!C16</f>
        <v>A New Friend</v>
      </c>
      <c r="J11" s="20" t="str">
        <f>IF(Electives!M16&gt;0,Electives!M16," ")</f>
        <v> </v>
      </c>
    </row>
    <row r="12" spans="4:10" ht="12.75" customHeight="1">
      <c r="D12" s="69">
        <v>7</v>
      </c>
      <c r="E12" s="66" t="s">
        <v>43</v>
      </c>
      <c r="F12" s="20" t="str">
        <f>IF(Bobcat!M15="A","A"," ")</f>
        <v> </v>
      </c>
      <c r="H12" s="24">
        <f>Electives!B17</f>
        <v>10</v>
      </c>
      <c r="I12" s="24" t="str">
        <f>Electives!C17</f>
        <v>Helping Hands</v>
      </c>
      <c r="J12" s="20" t="str">
        <f>IF(Electives!M17&gt;0,Electives!M17," ")</f>
        <v> </v>
      </c>
    </row>
    <row r="13" spans="1:10" ht="12.75">
      <c r="A13" s="1" t="s">
        <v>22</v>
      </c>
      <c r="D13" s="69">
        <v>8</v>
      </c>
      <c r="E13" s="66" t="s">
        <v>44</v>
      </c>
      <c r="F13" s="20" t="str">
        <f>IF(Bobcat!M16="A","A"," ")</f>
        <v> </v>
      </c>
      <c r="H13" s="24">
        <f>Electives!B18</f>
        <v>11</v>
      </c>
      <c r="I13" s="24" t="str">
        <f>Electives!C18</f>
        <v>Helping the Needy</v>
      </c>
      <c r="J13" s="20" t="str">
        <f>IF(Electives!M18&gt;0,Electives!M18," ")</f>
        <v> </v>
      </c>
    </row>
    <row r="14" spans="1:10" ht="12.75">
      <c r="A14" s="28" t="s">
        <v>47</v>
      </c>
      <c r="B14" s="35" t="str">
        <f>Achievements!M14</f>
        <v> </v>
      </c>
      <c r="H14" s="24">
        <f>Electives!B19</f>
        <v>12</v>
      </c>
      <c r="I14" s="24" t="str">
        <f>Electives!C19</f>
        <v>A Friendly Greeting</v>
      </c>
      <c r="J14" s="20" t="str">
        <f>IF(Electives!M19&gt;0,Electives!M19," ")</f>
        <v> </v>
      </c>
    </row>
    <row r="15" spans="1:10" ht="12.75">
      <c r="A15" s="29" t="s">
        <v>51</v>
      </c>
      <c r="B15" s="35" t="str">
        <f>Achievements!M19</f>
        <v> </v>
      </c>
      <c r="H15" s="24">
        <f>Electives!B20</f>
        <v>13</v>
      </c>
      <c r="I15" s="24" t="str">
        <f>Electives!C20</f>
        <v>Making Change</v>
      </c>
      <c r="J15" s="20" t="str">
        <f>IF(Electives!M20&gt;0,Electives!M20," ")</f>
        <v> </v>
      </c>
    </row>
    <row r="16" spans="1:10" ht="12.75" customHeight="1">
      <c r="A16" s="29" t="s">
        <v>56</v>
      </c>
      <c r="B16" s="35" t="str">
        <f>Achievements!M25</f>
        <v> </v>
      </c>
      <c r="D16" s="223" t="s">
        <v>125</v>
      </c>
      <c r="E16" s="223"/>
      <c r="F16" s="223"/>
      <c r="H16" s="24">
        <f>Electives!B21</f>
        <v>14</v>
      </c>
      <c r="I16" s="24" t="str">
        <f>Electives!C21</f>
        <v>Reading Fun</v>
      </c>
      <c r="J16" s="20" t="str">
        <f>IF(Electives!M21&gt;0,Electives!M21," ")</f>
        <v> </v>
      </c>
    </row>
    <row r="17" spans="1:10" ht="12.75">
      <c r="A17" s="29" t="s">
        <v>55</v>
      </c>
      <c r="B17" s="35" t="str">
        <f>Achievements!M30</f>
        <v> </v>
      </c>
      <c r="D17" s="223"/>
      <c r="E17" s="223"/>
      <c r="F17" s="223"/>
      <c r="H17" s="24">
        <f>Electives!B22</f>
        <v>15</v>
      </c>
      <c r="I17" s="24" t="str">
        <f>Electives!C22</f>
        <v>Our Colorful World</v>
      </c>
      <c r="J17" s="20" t="str">
        <f>IF(Electives!M22&gt;0,Electives!M22," ")</f>
        <v> </v>
      </c>
    </row>
    <row r="18" spans="1:10" ht="12.75">
      <c r="A18" s="30" t="s">
        <v>160</v>
      </c>
      <c r="B18" s="35" t="str">
        <f>Achievements!M35</f>
        <v> </v>
      </c>
      <c r="D18" s="20">
        <v>1</v>
      </c>
      <c r="E18" s="66" t="s">
        <v>159</v>
      </c>
      <c r="F18" s="20" t="str">
        <f>IF(Achievements!M6="A","A"," ")</f>
        <v> </v>
      </c>
      <c r="H18" s="24">
        <f>Electives!B23</f>
        <v>16</v>
      </c>
      <c r="I18" s="24" t="str">
        <f>Electives!C23</f>
        <v>Collecting and Other Hobbies</v>
      </c>
      <c r="J18" s="20" t="str">
        <f>IF(Electives!M23&gt;0,Electives!M23," ")</f>
        <v> </v>
      </c>
    </row>
    <row r="19" spans="1:10" ht="12.75">
      <c r="A19" s="73"/>
      <c r="B19" s="74"/>
      <c r="D19" s="20">
        <v>2</v>
      </c>
      <c r="E19" s="66" t="s">
        <v>72</v>
      </c>
      <c r="F19" s="20" t="str">
        <f>IF(Achievements!M7="A","A"," ")</f>
        <v> </v>
      </c>
      <c r="H19" s="24">
        <f>Electives!B24</f>
        <v>17</v>
      </c>
      <c r="I19" s="24" t="str">
        <f>Electives!C24</f>
        <v>Make a Model</v>
      </c>
      <c r="J19" s="20" t="str">
        <f>IF(Electives!M24&gt;0,Electives!M24," ")</f>
        <v> </v>
      </c>
    </row>
    <row r="20" spans="1:10" ht="12.75" customHeight="1">
      <c r="A20" s="73"/>
      <c r="B20" s="74"/>
      <c r="D20" s="20">
        <v>3</v>
      </c>
      <c r="E20" s="66" t="s">
        <v>229</v>
      </c>
      <c r="F20" s="20" t="str">
        <f>IF(Achievements!M8="A","A"," ")</f>
        <v> </v>
      </c>
      <c r="H20" s="24">
        <f>Electives!B25</f>
        <v>18</v>
      </c>
      <c r="I20" s="24" t="str">
        <f>Electives!C25</f>
        <v>Sew a Button</v>
      </c>
      <c r="J20" s="20" t="str">
        <f>IF(Electives!M25&gt;0,Electives!M25," ")</f>
        <v> </v>
      </c>
    </row>
    <row r="21" spans="1:10" ht="12.75">
      <c r="A21" s="73"/>
      <c r="B21" s="74"/>
      <c r="H21" s="24">
        <f>Electives!B26</f>
        <v>19</v>
      </c>
      <c r="I21" s="24" t="str">
        <f>Electives!C26</f>
        <v>Magic Fun</v>
      </c>
      <c r="J21" s="20" t="str">
        <f>IF(Electives!M26&gt;0,Electives!M26," ")</f>
        <v> </v>
      </c>
    </row>
    <row r="22" spans="1:10" ht="12.75">
      <c r="A22" s="73"/>
      <c r="B22" s="74"/>
      <c r="H22" s="24">
        <f>Electives!B27</f>
        <v>20</v>
      </c>
      <c r="I22" s="24" t="str">
        <f>Electives!C27</f>
        <v>Get the Word Out</v>
      </c>
      <c r="J22" s="20" t="str">
        <f>IF(Electives!M27&gt;0,Electives!M27," ")</f>
        <v> </v>
      </c>
    </row>
    <row r="23" spans="1:10" ht="12.75">
      <c r="A23" s="73"/>
      <c r="B23" s="74"/>
      <c r="D23" s="224" t="s">
        <v>131</v>
      </c>
      <c r="E23" s="224"/>
      <c r="F23" s="224"/>
      <c r="H23" s="24">
        <f>Electives!B28</f>
        <v>21</v>
      </c>
      <c r="I23" s="24" t="str">
        <f>Electives!C28</f>
        <v>The Show Must Go On</v>
      </c>
      <c r="J23" s="20" t="str">
        <f>IF(Electives!M28&gt;0,Electives!M28," ")</f>
        <v> </v>
      </c>
    </row>
    <row r="24" spans="4:10" ht="12.75" customHeight="1">
      <c r="D24" s="224"/>
      <c r="E24" s="224"/>
      <c r="F24" s="224"/>
      <c r="H24" s="24">
        <f>Electives!B29</f>
        <v>22</v>
      </c>
      <c r="I24" s="24" t="str">
        <f>Electives!C29</f>
        <v>Picnic Fun</v>
      </c>
      <c r="J24" s="20" t="str">
        <f>IF(Electives!M29&gt;0,Electives!M29," ")</f>
        <v> </v>
      </c>
    </row>
    <row r="25" spans="4:10" ht="12.75" customHeight="1">
      <c r="D25" s="65" t="str">
        <f>Achievements!$B10</f>
        <v>1. Making My Family Special</v>
      </c>
      <c r="E25" s="65"/>
      <c r="F25" s="65"/>
      <c r="H25" s="24">
        <f>Electives!B30</f>
        <v>23</v>
      </c>
      <c r="I25" s="24" t="str">
        <f>Electives!C30</f>
        <v>What Kind of Milk?</v>
      </c>
      <c r="J25" s="20" t="str">
        <f>IF(Electives!M30&gt;0,Electives!M30," ")</f>
        <v> </v>
      </c>
    </row>
    <row r="26" spans="1:10" ht="12.75" customHeight="1">
      <c r="A26" s="31"/>
      <c r="B26" s="2"/>
      <c r="D26" s="20" t="str">
        <f>Achievements!$B11</f>
        <v>f.</v>
      </c>
      <c r="E26" s="3" t="str">
        <f>Achievements!$C11</f>
        <v>Complete a Chore with Partner</v>
      </c>
      <c r="F26" s="20" t="str">
        <f>IF(Achievements!M11="A","A"," ")</f>
        <v> </v>
      </c>
      <c r="H26" s="24">
        <f>Electives!B31</f>
        <v>24</v>
      </c>
      <c r="I26" s="24" t="str">
        <f>Electives!C31</f>
        <v>Help in the Kitchen</v>
      </c>
      <c r="J26" s="20" t="str">
        <f>IF(Electives!M31&gt;0,Electives!M31," ")</f>
        <v> </v>
      </c>
    </row>
    <row r="27" spans="1:10" ht="12.75">
      <c r="A27" s="2"/>
      <c r="B27" s="19"/>
      <c r="D27" s="20" t="str">
        <f>Achievements!$B12</f>
        <v>d.</v>
      </c>
      <c r="E27" s="3" t="str">
        <f>Achievements!$C12</f>
        <v>Make a Family Scrapbook</v>
      </c>
      <c r="F27" s="20" t="str">
        <f>IF(Achievements!M12="A","A"," ")</f>
        <v> </v>
      </c>
      <c r="H27" s="24">
        <f>Electives!B32</f>
        <v>25</v>
      </c>
      <c r="I27" s="24" t="str">
        <f>Electives!C32</f>
        <v>Snack Time</v>
      </c>
      <c r="J27" s="20" t="str">
        <f>IF(Electives!M32&gt;0,Electives!M32," ")</f>
        <v> </v>
      </c>
    </row>
    <row r="28" spans="1:10" ht="12.75">
      <c r="A28" s="2"/>
      <c r="B28" s="19"/>
      <c r="D28" s="20" t="str">
        <f>Achievements!$B13</f>
        <v>g.</v>
      </c>
      <c r="E28" s="3" t="str">
        <f>Achievements!$C13</f>
        <v>Visit historical bldg or old person</v>
      </c>
      <c r="F28" s="20" t="str">
        <f>IF(Achievements!M13="A","A"," ")</f>
        <v> </v>
      </c>
      <c r="H28" s="24">
        <f>Electives!B33</f>
        <v>26</v>
      </c>
      <c r="I28" s="24" t="str">
        <f>Electives!C33</f>
        <v>Phone Manners</v>
      </c>
      <c r="J28" s="20" t="str">
        <f>IF(Electives!M33&gt;0,Electives!M33," ")</f>
        <v> </v>
      </c>
    </row>
    <row r="29" spans="1:10" ht="12.75" customHeight="1">
      <c r="A29" s="2"/>
      <c r="B29" s="76"/>
      <c r="D29" s="65" t="str">
        <f>Achievements!$B15</f>
        <v>2. Where I Live</v>
      </c>
      <c r="E29" s="65"/>
      <c r="F29" s="65"/>
      <c r="H29" s="24">
        <f>Electives!B34</f>
        <v>27</v>
      </c>
      <c r="I29" s="24" t="str">
        <f>Electives!C34</f>
        <v>Emergency!</v>
      </c>
      <c r="J29" s="20" t="str">
        <f>IF(Electives!M34&gt;0,Electives!M34," ")</f>
        <v> </v>
      </c>
    </row>
    <row r="30" spans="1:10" ht="12.75" customHeight="1">
      <c r="A30" s="2"/>
      <c r="B30" s="19"/>
      <c r="D30" s="20" t="str">
        <f>Achievements!$B16</f>
        <v>f.</v>
      </c>
      <c r="E30" s="3" t="str">
        <f>Achievements!$C16</f>
        <v>Look at a map of your community</v>
      </c>
      <c r="F30" s="20" t="str">
        <f>IF(Achievements!M16="A","A"," ")</f>
        <v> </v>
      </c>
      <c r="H30" s="24">
        <f>Electives!B35</f>
        <v>28</v>
      </c>
      <c r="I30" s="24" t="str">
        <f>Electives!C35</f>
        <v>Smoke Detectors</v>
      </c>
      <c r="J30" s="20" t="str">
        <f>IF(Electives!M35&gt;0,Electives!M35," ")</f>
        <v> </v>
      </c>
    </row>
    <row r="31" spans="1:10" ht="12.75">
      <c r="A31" s="2"/>
      <c r="B31" s="19"/>
      <c r="D31" s="20" t="str">
        <f>Achievements!$B17</f>
        <v>d.</v>
      </c>
      <c r="E31" s="3" t="str">
        <f>Achievements!$C17</f>
        <v>Say pledge &amp; do flag ceremony</v>
      </c>
      <c r="F31" s="20" t="str">
        <f>IF(Achievements!M17="A","A"," ")</f>
        <v> </v>
      </c>
      <c r="H31" s="24">
        <f>Electives!B36</f>
        <v>29</v>
      </c>
      <c r="I31" s="24" t="str">
        <f>Electives!C36</f>
        <v>Safety in the Sun</v>
      </c>
      <c r="J31" s="20" t="str">
        <f>IF(Electives!M36&gt;0,Electives!M36," ")</f>
        <v> </v>
      </c>
    </row>
    <row r="32" spans="1:10" ht="12.75">
      <c r="A32" s="2"/>
      <c r="B32" s="19"/>
      <c r="D32" s="20" t="str">
        <f>Achievements!$B18</f>
        <v>g.</v>
      </c>
      <c r="E32" s="3" t="str">
        <f>Achievements!$C18</f>
        <v>Visit police or fire station and ask</v>
      </c>
      <c r="F32" s="20" t="str">
        <f>IF(Achievements!M18="A","A"," ")</f>
        <v> </v>
      </c>
      <c r="H32" s="24">
        <f>Electives!B37</f>
        <v>30</v>
      </c>
      <c r="I32" s="24" t="str">
        <f>Electives!C37</f>
        <v>Plant a Seed</v>
      </c>
      <c r="J32" s="20" t="str">
        <f>IF(Electives!M37&gt;0,Electives!M37,"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IF(Electives!M38&gt;0,Electives!M38," ")</f>
        <v> </v>
      </c>
    </row>
    <row r="34" spans="1:10" ht="12.75" customHeight="1">
      <c r="A34" s="2"/>
      <c r="B34" s="19"/>
      <c r="D34" s="20" t="str">
        <f>Achievements!$B21</f>
        <v>fa.</v>
      </c>
      <c r="E34" s="3" t="str">
        <f>Achievements!$C21</f>
        <v>Plan &amp; practice fire drill</v>
      </c>
      <c r="F34" s="21" t="str">
        <f>IF(Achievements!M21="A","A"," ")</f>
        <v> </v>
      </c>
      <c r="H34" s="24">
        <f>Electives!B39</f>
        <v>32</v>
      </c>
      <c r="I34" s="24" t="str">
        <f>Electives!C39</f>
        <v>Feed the Birds</v>
      </c>
      <c r="J34" s="20" t="str">
        <f>IF(Electives!M39&gt;0,Electives!M39," ")</f>
        <v> </v>
      </c>
    </row>
    <row r="35" spans="1:10" ht="12.75">
      <c r="A35" s="2"/>
      <c r="B35" s="19"/>
      <c r="D35" s="20" t="str">
        <f>Achievements!$B22</f>
        <v>fb.</v>
      </c>
      <c r="E35" s="3" t="str">
        <f>Achievements!$C22</f>
        <v>Develop plan if you get lost</v>
      </c>
      <c r="F35" s="21" t="str">
        <f>IF(Achievements!M22="A","A"," ")</f>
        <v> </v>
      </c>
      <c r="H35" s="24">
        <f>Electives!B40</f>
        <v>33</v>
      </c>
      <c r="I35" s="24" t="str">
        <f>Electives!C40</f>
        <v>Cleanup Treasure Hunt</v>
      </c>
      <c r="J35" s="20" t="str">
        <f>IF(Electives!M40&gt;0,Electives!M40," ")</f>
        <v> </v>
      </c>
    </row>
    <row r="36" spans="1:10" ht="12.75" customHeight="1">
      <c r="A36" s="2"/>
      <c r="B36" s="19"/>
      <c r="D36" s="20" t="str">
        <f>Achievements!$B23</f>
        <v>d.</v>
      </c>
      <c r="E36" s="3" t="str">
        <f>Achievements!$C23</f>
        <v>Make a food guide pyramid</v>
      </c>
      <c r="F36" s="21" t="str">
        <f>IF(Achievements!M23="A","A"," ")</f>
        <v> </v>
      </c>
      <c r="H36" s="24">
        <f>Electives!B41</f>
        <v>34</v>
      </c>
      <c r="I36" s="24" t="str">
        <f>Electives!C41</f>
        <v>Conservation</v>
      </c>
      <c r="J36" s="20" t="str">
        <f>IF(Electives!M41&gt;0,Electives!M41," ")</f>
        <v> </v>
      </c>
    </row>
    <row r="37" spans="1:10" ht="12.75" customHeight="1">
      <c r="A37" s="2"/>
      <c r="B37" s="19"/>
      <c r="D37" s="20" t="str">
        <f>Achievements!$B24</f>
        <v>g.</v>
      </c>
      <c r="E37" s="3" t="str">
        <f>Achievements!$C24</f>
        <v>Watch a sport &amp; learn its rules</v>
      </c>
      <c r="F37" s="21" t="str">
        <f>IF(Achievements!M24="A","A"," ")</f>
        <v> </v>
      </c>
      <c r="H37" s="24">
        <f>Electives!B42</f>
        <v>35</v>
      </c>
      <c r="I37" s="24" t="str">
        <f>Electives!C42</f>
        <v>Fun Outdoors</v>
      </c>
      <c r="J37" s="20" t="str">
        <f>IF(Electives!M42&gt;0,Electives!M42," ")</f>
        <v> </v>
      </c>
    </row>
    <row r="38" spans="1:10" ht="12.75">
      <c r="A38" s="2"/>
      <c r="B38" s="19"/>
      <c r="D38" s="17" t="str">
        <f>Achievements!$B26</f>
        <v>4. How I Tell It</v>
      </c>
      <c r="E38" s="23"/>
      <c r="F38" s="23"/>
      <c r="H38" s="24">
        <f>Electives!B43</f>
        <v>36</v>
      </c>
      <c r="I38" s="24" t="str">
        <f>Electives!C43</f>
        <v>See a Performance</v>
      </c>
      <c r="J38" s="20" t="str">
        <f>IF(Electives!M43&gt;0,Electives!M43," ")</f>
        <v> </v>
      </c>
    </row>
    <row r="39" spans="1:10" ht="12.75" customHeight="1">
      <c r="A39" s="2"/>
      <c r="B39" s="19"/>
      <c r="D39" s="20" t="str">
        <f>Achievements!$B27</f>
        <v>f.</v>
      </c>
      <c r="E39" s="22" t="str">
        <f>Achievements!$C27</f>
        <v>Have family discussion at a meal</v>
      </c>
      <c r="F39" s="21" t="str">
        <f>IF(Achievements!M27="A","A"," ")</f>
        <v> </v>
      </c>
      <c r="H39" s="24">
        <f>Electives!B44</f>
        <v>37</v>
      </c>
      <c r="I39" s="24" t="str">
        <f>Electives!C44</f>
        <v>Take a Bicycle Ride</v>
      </c>
      <c r="J39" s="20" t="str">
        <f>IF(Electives!M44&gt;0,Electives!M44," ")</f>
        <v> </v>
      </c>
    </row>
    <row r="40" spans="1:10" ht="12.75">
      <c r="A40" s="2"/>
      <c r="B40" s="19"/>
      <c r="D40" s="20" t="str">
        <f>Achievements!$B28</f>
        <v>d.</v>
      </c>
      <c r="E40" s="3" t="str">
        <f>Achievements!$C28</f>
        <v>Play "Tell it like it isn't"</v>
      </c>
      <c r="F40" s="21" t="str">
        <f>IF(Achievements!M28="A","A"," ")</f>
        <v> </v>
      </c>
      <c r="H40" s="24">
        <f>Electives!B45</f>
        <v>38</v>
      </c>
      <c r="I40" s="24" t="str">
        <f>Electives!C45</f>
        <v>Bicycle Repair</v>
      </c>
      <c r="J40" s="20" t="str">
        <f>IF(Electives!M45&gt;0,Electives!M45," ")</f>
        <v> </v>
      </c>
    </row>
    <row r="41" spans="1:10" ht="12.75">
      <c r="A41" s="2"/>
      <c r="B41" s="19"/>
      <c r="D41" s="20" t="str">
        <f>Achievements!$B29</f>
        <v>g.</v>
      </c>
      <c r="E41" s="3" t="str">
        <f>Achievements!$C29</f>
        <v>Visit television, radio, or newspapr</v>
      </c>
      <c r="F41" s="21" t="str">
        <f>IF(Achievements!M29="A","A"," ")</f>
        <v> </v>
      </c>
      <c r="H41" s="24">
        <f>Electives!B46</f>
        <v>39</v>
      </c>
      <c r="I41" s="24" t="str">
        <f>Electives!C46</f>
        <v>Go to Work</v>
      </c>
      <c r="J41" s="20" t="str">
        <f>IF(Electives!M46&gt;0,Electives!M46," ")</f>
        <v> </v>
      </c>
    </row>
    <row r="42" spans="1:10" ht="12.75" customHeight="1">
      <c r="A42" s="2"/>
      <c r="B42" s="19"/>
      <c r="D42" s="17" t="str">
        <f>Achievements!$B31</f>
        <v>5. Let's Go Outdoors </v>
      </c>
      <c r="E42" s="17"/>
      <c r="F42" s="17"/>
      <c r="H42" s="24">
        <f>Electives!B47</f>
        <v>40</v>
      </c>
      <c r="I42" s="24" t="str">
        <f>Electives!C47</f>
        <v>Fun in the Water</v>
      </c>
      <c r="J42" s="20" t="str">
        <f>IF(Electives!M47&gt;0,Electives!M47," ")</f>
        <v> </v>
      </c>
    </row>
    <row r="43" spans="1:10" ht="12.75" customHeight="1">
      <c r="A43" s="2"/>
      <c r="B43" s="19"/>
      <c r="D43" s="20" t="str">
        <f>Achievements!$B32</f>
        <v>f.</v>
      </c>
      <c r="E43" s="3" t="str">
        <f>Achievements!$C32</f>
        <v>Go outside &amp; watch the weather</v>
      </c>
      <c r="F43" s="20" t="str">
        <f>IF(Achievements!M32="A","A"," ")</f>
        <v> </v>
      </c>
      <c r="H43" s="24">
        <f>Electives!B48</f>
        <v>41</v>
      </c>
      <c r="I43" s="24" t="str">
        <f>Electives!C48</f>
        <v>Transportation</v>
      </c>
      <c r="J43" s="20" t="str">
        <f>IF(Electives!M48&gt;0,Electives!M48," ")</f>
        <v> </v>
      </c>
    </row>
    <row r="44" spans="1:10" ht="12.75">
      <c r="A44" s="2"/>
      <c r="B44" s="19"/>
      <c r="D44" s="20" t="str">
        <f>Achievements!$B33</f>
        <v>d.</v>
      </c>
      <c r="E44" s="3" t="str">
        <f>Achievements!$C33</f>
        <v>Make a leaf rubbing</v>
      </c>
      <c r="F44" s="20" t="str">
        <f>IF(Achievements!M33="A","A"," ")</f>
        <v> </v>
      </c>
      <c r="H44" s="24">
        <f>Electives!B49</f>
        <v>42</v>
      </c>
      <c r="I44" s="24" t="str">
        <f>Electives!C49</f>
        <v>Fun at the Zoo</v>
      </c>
      <c r="J44" s="20" t="str">
        <f>IF(Electives!M49&gt;0,Electives!M49," ")</f>
        <v> </v>
      </c>
    </row>
    <row r="45" spans="1:10" ht="12.75" customHeight="1">
      <c r="A45" s="2"/>
      <c r="B45" s="19"/>
      <c r="D45" s="20" t="str">
        <f>Achievements!$B34</f>
        <v>g.</v>
      </c>
      <c r="E45" s="3" t="str">
        <f>Achievements!$C34</f>
        <v>Take a hike with your den</v>
      </c>
      <c r="F45" s="20" t="str">
        <f>IF(Achievements!M34="A","A"," ")</f>
        <v> </v>
      </c>
      <c r="H45" s="24">
        <f>Electives!B50</f>
        <v>43</v>
      </c>
      <c r="I45" s="24" t="str">
        <f>Electives!C50</f>
        <v>Pet Care</v>
      </c>
      <c r="J45" s="20" t="str">
        <f>IF(Electives!M50&gt;0,Electives!M50," ")</f>
        <v> </v>
      </c>
    </row>
    <row r="46" spans="1:10" ht="12.75">
      <c r="A46" s="2"/>
      <c r="B46" s="19"/>
      <c r="H46" s="24">
        <f>Electives!B51</f>
        <v>44</v>
      </c>
      <c r="I46" s="24" t="str">
        <f>Electives!C51</f>
        <v>Dairy Products</v>
      </c>
      <c r="J46" s="20" t="str">
        <f>IF(Electives!M51&gt;0,Electives!M51," ")</f>
        <v> </v>
      </c>
    </row>
    <row r="47" spans="1:10" ht="12.75">
      <c r="A47" s="2"/>
      <c r="B47" s="19"/>
      <c r="H47" s="24">
        <f>Electives!B52</f>
        <v>45</v>
      </c>
      <c r="I47" s="24" t="str">
        <f>Electives!C52</f>
        <v>Fresh Baking</v>
      </c>
      <c r="J47" s="20" t="str">
        <f>IF(Electives!M52&gt;0,Electives!M52," ")</f>
        <v> </v>
      </c>
    </row>
    <row r="48" spans="1:10" ht="12.75" customHeight="1">
      <c r="A48" s="2"/>
      <c r="B48" s="19"/>
      <c r="H48" s="24">
        <f>Electives!B53</f>
        <v>46</v>
      </c>
      <c r="I48" s="24" t="str">
        <f>Electives!C53</f>
        <v>Healthy Teeth and Gums</v>
      </c>
      <c r="J48" s="20" t="str">
        <f>IF(Electives!M53&gt;0,Electives!M53," ")</f>
        <v> </v>
      </c>
    </row>
    <row r="49" spans="1:10" ht="12.75" customHeight="1">
      <c r="A49" s="2"/>
      <c r="B49" s="19"/>
      <c r="H49" s="24">
        <f>Electives!B54</f>
        <v>47</v>
      </c>
      <c r="I49" s="24" t="str">
        <f>Electives!C54</f>
        <v>Reduce, Reuse, Recycle</v>
      </c>
      <c r="J49" s="20" t="str">
        <f>IF(Electives!M54&gt;0,Electives!M54," ")</f>
        <v> </v>
      </c>
    </row>
    <row r="50" spans="1:10" ht="12.75">
      <c r="A50" s="2"/>
      <c r="B50" s="2"/>
      <c r="H50" s="24">
        <f>Electives!B55</f>
        <v>48</v>
      </c>
      <c r="I50" s="24" t="str">
        <f>Electives!C55</f>
        <v>Go for a Ride</v>
      </c>
      <c r="J50" s="20" t="str">
        <f>IF(Electives!M55&gt;0,Electives!M55," ")</f>
        <v> </v>
      </c>
    </row>
    <row r="51" spans="8:10" ht="12.75">
      <c r="H51" s="24">
        <f>Electives!B56</f>
        <v>49</v>
      </c>
      <c r="I51" s="24" t="str">
        <f>Electives!C56</f>
        <v>Your Government</v>
      </c>
      <c r="J51" s="20" t="str">
        <f>IF(Electives!M56&gt;0,Electives!M56," ")</f>
        <v> </v>
      </c>
    </row>
    <row r="52" spans="8:10" ht="12.75">
      <c r="H52" s="24">
        <f>Electives!B57</f>
        <v>50</v>
      </c>
      <c r="I52" s="24" t="str">
        <f>Electives!C57</f>
        <v>Banking</v>
      </c>
      <c r="J52" s="20" t="str">
        <f>IF(Electives!M57&gt;0,Electives!M57,"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10</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IF(Bobcat!N6="A","A"," ")</f>
        <v> </v>
      </c>
      <c r="G3" s="65"/>
      <c r="H3" s="24">
        <f>Electives!B8</f>
        <v>1</v>
      </c>
      <c r="I3" s="24" t="str">
        <f>Electives!C8</f>
        <v>How Do You Celebrate?</v>
      </c>
      <c r="J3" s="20" t="str">
        <f>IF(Electives!N8&gt;0,Electives!N8," ")</f>
        <v> </v>
      </c>
    </row>
    <row r="4" spans="1:10" ht="12.75" customHeight="1">
      <c r="A4" s="26" t="s">
        <v>165</v>
      </c>
      <c r="B4" s="20" t="str">
        <f>IF(COUNTIF(F3:F13,"A")&gt;10,"C",IF(COUNTIF(F3:F13,"A")&gt;0,"P"," "))</f>
        <v> </v>
      </c>
      <c r="D4" s="67"/>
      <c r="E4" s="66" t="s">
        <v>35</v>
      </c>
      <c r="F4" s="20" t="str">
        <f>IF(Bobcat!N7="A","A"," ")</f>
        <v> </v>
      </c>
      <c r="H4" s="24">
        <f>Electives!B9</f>
        <v>2</v>
      </c>
      <c r="I4" s="24" t="str">
        <f>Electives!C9</f>
        <v>Making Decorations</v>
      </c>
      <c r="J4" s="20" t="str">
        <f>IF(Electives!N9&gt;0,Electives!N9," ")</f>
        <v> </v>
      </c>
    </row>
    <row r="5" spans="1:10" ht="12.75">
      <c r="A5" s="27" t="s">
        <v>125</v>
      </c>
      <c r="B5" s="33" t="str">
        <f>Achievements!N9</f>
        <v> </v>
      </c>
      <c r="D5" s="67"/>
      <c r="E5" s="66" t="s">
        <v>36</v>
      </c>
      <c r="F5" s="20" t="str">
        <f>IF(Bobcat!N8="A","A"," ")</f>
        <v> </v>
      </c>
      <c r="H5" s="24">
        <f>Electives!B10</f>
        <v>3</v>
      </c>
      <c r="I5" s="24" t="str">
        <f>Electives!C10</f>
        <v>Fun and Games</v>
      </c>
      <c r="J5" s="20" t="str">
        <f>IF(Electives!N10&gt;0,Electives!N10," ")</f>
        <v> </v>
      </c>
    </row>
    <row r="6" spans="1:10" ht="12.75">
      <c r="A6" s="67" t="s">
        <v>155</v>
      </c>
      <c r="B6" s="33" t="str">
        <f>IF(COUNTIF(B14:B18,"C")&gt;4,"C",IF(COUNTIF(B14:B18,"C")&gt;0,"P",IF(COUNTIF(B14:B18,"P")&gt;0,"P"," ")))</f>
        <v> </v>
      </c>
      <c r="D6" s="71"/>
      <c r="E6" s="66" t="s">
        <v>37</v>
      </c>
      <c r="F6" s="20" t="str">
        <f>IF(Bobcat!N9="A","A"," ")</f>
        <v> </v>
      </c>
      <c r="H6" s="24">
        <f>Electives!B11</f>
        <v>4</v>
      </c>
      <c r="I6" s="24" t="str">
        <f>Electives!C11</f>
        <v>Display a Picture</v>
      </c>
      <c r="J6" s="20" t="str">
        <f>IF(Electives!N11&gt;0,Electives!N11,"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IF(Bobcat!N10="A","A"," ")</f>
        <v> </v>
      </c>
      <c r="H7" s="24">
        <f>Electives!B12</f>
        <v>5</v>
      </c>
      <c r="I7" s="24" t="str">
        <f>Electives!C12</f>
        <v>Family Mobile</v>
      </c>
      <c r="J7" s="20" t="str">
        <f>IF(Electives!N12&gt;0,Electives!N12,"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IF(Bobcat!N11="A","A"," ")</f>
        <v> </v>
      </c>
      <c r="H8" s="24">
        <f>Electives!B13</f>
        <v>6</v>
      </c>
      <c r="I8" s="24" t="str">
        <f>Electives!C13</f>
        <v>Song Time</v>
      </c>
      <c r="J8" s="20" t="str">
        <f>IF(Electives!N13&gt;0,Electives!N13,"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IF(Bobcat!N12="A","A"," ")</f>
        <v> </v>
      </c>
      <c r="H9" s="24">
        <f>Electives!B14</f>
        <v>7</v>
      </c>
      <c r="I9" s="24" t="str">
        <f>Electives!C14</f>
        <v>Play Along</v>
      </c>
      <c r="J9" s="20" t="str">
        <f>IF(Electives!N14&gt;0,Electives!N14," ")</f>
        <v> </v>
      </c>
    </row>
    <row r="10" spans="1:10" ht="12" customHeight="1">
      <c r="A10" s="75" t="s">
        <v>164</v>
      </c>
      <c r="B10" s="33" t="str">
        <f>IF(Electives!N6&lt;&gt;" ",INT(Electives!N6/10)," ")</f>
        <v> </v>
      </c>
      <c r="D10" s="69">
        <v>5</v>
      </c>
      <c r="E10" s="66" t="s">
        <v>41</v>
      </c>
      <c r="F10" s="20" t="str">
        <f>IF(Bobcat!N13="A","A"," ")</f>
        <v> </v>
      </c>
      <c r="H10" s="24">
        <f>Electives!B15</f>
        <v>8</v>
      </c>
      <c r="I10" s="24" t="str">
        <f>Electives!C15</f>
        <v>Your Religious Leaders</v>
      </c>
      <c r="J10" s="20" t="str">
        <f>IF(Electives!N15&gt;0,Electives!N15," ")</f>
        <v> </v>
      </c>
    </row>
    <row r="11" spans="4:10" ht="12.75">
      <c r="D11" s="69">
        <v>6</v>
      </c>
      <c r="E11" s="66" t="s">
        <v>42</v>
      </c>
      <c r="F11" s="20" t="str">
        <f>IF(Bobcat!N14="A","A"," ")</f>
        <v> </v>
      </c>
      <c r="H11" s="24">
        <f>Electives!B16</f>
        <v>9</v>
      </c>
      <c r="I11" s="24" t="str">
        <f>Electives!C16</f>
        <v>A New Friend</v>
      </c>
      <c r="J11" s="20" t="str">
        <f>IF(Electives!N16&gt;0,Electives!N16," ")</f>
        <v> </v>
      </c>
    </row>
    <row r="12" spans="4:10" ht="12.75" customHeight="1">
      <c r="D12" s="69">
        <v>7</v>
      </c>
      <c r="E12" s="66" t="s">
        <v>43</v>
      </c>
      <c r="F12" s="20" t="str">
        <f>IF(Bobcat!N15="A","A"," ")</f>
        <v> </v>
      </c>
      <c r="H12" s="24">
        <f>Electives!B17</f>
        <v>10</v>
      </c>
      <c r="I12" s="24" t="str">
        <f>Electives!C17</f>
        <v>Helping Hands</v>
      </c>
      <c r="J12" s="20" t="str">
        <f>IF(Electives!N17&gt;0,Electives!N17," ")</f>
        <v> </v>
      </c>
    </row>
    <row r="13" spans="1:10" ht="12.75">
      <c r="A13" s="1" t="s">
        <v>22</v>
      </c>
      <c r="D13" s="69">
        <v>8</v>
      </c>
      <c r="E13" s="66" t="s">
        <v>44</v>
      </c>
      <c r="F13" s="20" t="str">
        <f>IF(Bobcat!N16="A","A"," ")</f>
        <v> </v>
      </c>
      <c r="H13" s="24">
        <f>Electives!B18</f>
        <v>11</v>
      </c>
      <c r="I13" s="24" t="str">
        <f>Electives!C18</f>
        <v>Helping the Needy</v>
      </c>
      <c r="J13" s="20" t="str">
        <f>IF(Electives!N18&gt;0,Electives!N18," ")</f>
        <v> </v>
      </c>
    </row>
    <row r="14" spans="1:10" ht="12.75">
      <c r="A14" s="28" t="s">
        <v>47</v>
      </c>
      <c r="B14" s="35" t="str">
        <f>Achievements!N14</f>
        <v> </v>
      </c>
      <c r="H14" s="24">
        <f>Electives!B19</f>
        <v>12</v>
      </c>
      <c r="I14" s="24" t="str">
        <f>Electives!C19</f>
        <v>A Friendly Greeting</v>
      </c>
      <c r="J14" s="20" t="str">
        <f>IF(Electives!N19&gt;0,Electives!N19," ")</f>
        <v> </v>
      </c>
    </row>
    <row r="15" spans="1:10" ht="12.75">
      <c r="A15" s="29" t="s">
        <v>51</v>
      </c>
      <c r="B15" s="35" t="str">
        <f>Achievements!N19</f>
        <v> </v>
      </c>
      <c r="H15" s="24">
        <f>Electives!B20</f>
        <v>13</v>
      </c>
      <c r="I15" s="24" t="str">
        <f>Electives!C20</f>
        <v>Making Change</v>
      </c>
      <c r="J15" s="20" t="str">
        <f>IF(Electives!N20&gt;0,Electives!N20," ")</f>
        <v> </v>
      </c>
    </row>
    <row r="16" spans="1:10" ht="12.75" customHeight="1">
      <c r="A16" s="29" t="s">
        <v>56</v>
      </c>
      <c r="B16" s="35" t="str">
        <f>Achievements!N25</f>
        <v> </v>
      </c>
      <c r="D16" s="223" t="s">
        <v>125</v>
      </c>
      <c r="E16" s="223"/>
      <c r="F16" s="223"/>
      <c r="H16" s="24">
        <f>Electives!B21</f>
        <v>14</v>
      </c>
      <c r="I16" s="24" t="str">
        <f>Electives!C21</f>
        <v>Reading Fun</v>
      </c>
      <c r="J16" s="20" t="str">
        <f>IF(Electives!N21&gt;0,Electives!N21," ")</f>
        <v> </v>
      </c>
    </row>
    <row r="17" spans="1:10" ht="12.75">
      <c r="A17" s="29" t="s">
        <v>55</v>
      </c>
      <c r="B17" s="35" t="str">
        <f>Achievements!N30</f>
        <v> </v>
      </c>
      <c r="D17" s="223"/>
      <c r="E17" s="223"/>
      <c r="F17" s="223"/>
      <c r="H17" s="24">
        <f>Electives!B22</f>
        <v>15</v>
      </c>
      <c r="I17" s="24" t="str">
        <f>Electives!C22</f>
        <v>Our Colorful World</v>
      </c>
      <c r="J17" s="20" t="str">
        <f>IF(Electives!N22&gt;0,Electives!N22," ")</f>
        <v> </v>
      </c>
    </row>
    <row r="18" spans="1:10" ht="12.75">
      <c r="A18" s="30" t="s">
        <v>160</v>
      </c>
      <c r="B18" s="35" t="str">
        <f>Achievements!N35</f>
        <v> </v>
      </c>
      <c r="D18" s="20">
        <v>1</v>
      </c>
      <c r="E18" s="66" t="s">
        <v>159</v>
      </c>
      <c r="F18" s="20" t="str">
        <f>IF(Achievements!N6="A","A"," ")</f>
        <v> </v>
      </c>
      <c r="H18" s="24">
        <f>Electives!B23</f>
        <v>16</v>
      </c>
      <c r="I18" s="24" t="str">
        <f>Electives!C23</f>
        <v>Collecting and Other Hobbies</v>
      </c>
      <c r="J18" s="20" t="str">
        <f>IF(Electives!N23&gt;0,Electives!N23," ")</f>
        <v> </v>
      </c>
    </row>
    <row r="19" spans="1:10" ht="12.75">
      <c r="A19" s="73"/>
      <c r="B19" s="74"/>
      <c r="D19" s="20">
        <v>2</v>
      </c>
      <c r="E19" s="66" t="s">
        <v>72</v>
      </c>
      <c r="F19" s="20" t="str">
        <f>IF(Achievements!N7="A","A"," ")</f>
        <v> </v>
      </c>
      <c r="H19" s="24">
        <f>Electives!B24</f>
        <v>17</v>
      </c>
      <c r="I19" s="24" t="str">
        <f>Electives!C24</f>
        <v>Make a Model</v>
      </c>
      <c r="J19" s="20" t="str">
        <f>IF(Electives!N24&gt;0,Electives!N24," ")</f>
        <v> </v>
      </c>
    </row>
    <row r="20" spans="1:10" ht="12.75" customHeight="1">
      <c r="A20" s="73"/>
      <c r="B20" s="74"/>
      <c r="D20" s="20">
        <v>3</v>
      </c>
      <c r="E20" s="66" t="s">
        <v>229</v>
      </c>
      <c r="F20" s="20" t="str">
        <f>IF(Achievements!N8="A","A"," ")</f>
        <v> </v>
      </c>
      <c r="H20" s="24">
        <f>Electives!B25</f>
        <v>18</v>
      </c>
      <c r="I20" s="24" t="str">
        <f>Electives!C25</f>
        <v>Sew a Button</v>
      </c>
      <c r="J20" s="20" t="str">
        <f>IF(Electives!N25&gt;0,Electives!N25," ")</f>
        <v> </v>
      </c>
    </row>
    <row r="21" spans="1:10" ht="12.75">
      <c r="A21" s="73"/>
      <c r="B21" s="74"/>
      <c r="H21" s="24">
        <f>Electives!B26</f>
        <v>19</v>
      </c>
      <c r="I21" s="24" t="str">
        <f>Electives!C26</f>
        <v>Magic Fun</v>
      </c>
      <c r="J21" s="20" t="str">
        <f>IF(Electives!N26&gt;0,Electives!N26," ")</f>
        <v> </v>
      </c>
    </row>
    <row r="22" spans="1:10" ht="12.75">
      <c r="A22" s="73"/>
      <c r="B22" s="74"/>
      <c r="H22" s="24">
        <f>Electives!B27</f>
        <v>20</v>
      </c>
      <c r="I22" s="24" t="str">
        <f>Electives!C27</f>
        <v>Get the Word Out</v>
      </c>
      <c r="J22" s="20" t="str">
        <f>IF(Electives!N27&gt;0,Electives!N27," ")</f>
        <v> </v>
      </c>
    </row>
    <row r="23" spans="1:10" ht="12.75">
      <c r="A23" s="73"/>
      <c r="B23" s="74"/>
      <c r="D23" s="224" t="s">
        <v>131</v>
      </c>
      <c r="E23" s="224"/>
      <c r="F23" s="224"/>
      <c r="H23" s="24">
        <f>Electives!B28</f>
        <v>21</v>
      </c>
      <c r="I23" s="24" t="str">
        <f>Electives!C28</f>
        <v>The Show Must Go On</v>
      </c>
      <c r="J23" s="20" t="str">
        <f>IF(Electives!N28&gt;0,Electives!N28," ")</f>
        <v> </v>
      </c>
    </row>
    <row r="24" spans="4:10" ht="12.75" customHeight="1">
      <c r="D24" s="224"/>
      <c r="E24" s="224"/>
      <c r="F24" s="224"/>
      <c r="H24" s="24">
        <f>Electives!B29</f>
        <v>22</v>
      </c>
      <c r="I24" s="24" t="str">
        <f>Electives!C29</f>
        <v>Picnic Fun</v>
      </c>
      <c r="J24" s="20" t="str">
        <f>IF(Electives!N29&gt;0,Electives!N29," ")</f>
        <v> </v>
      </c>
    </row>
    <row r="25" spans="4:10" ht="12.75" customHeight="1">
      <c r="D25" s="65" t="str">
        <f>Achievements!$B10</f>
        <v>1. Making My Family Special</v>
      </c>
      <c r="E25" s="65"/>
      <c r="F25" s="65"/>
      <c r="H25" s="24">
        <f>Electives!B30</f>
        <v>23</v>
      </c>
      <c r="I25" s="24" t="str">
        <f>Electives!C30</f>
        <v>What Kind of Milk?</v>
      </c>
      <c r="J25" s="20" t="str">
        <f>IF(Electives!N30&gt;0,Electives!N30," ")</f>
        <v> </v>
      </c>
    </row>
    <row r="26" spans="1:10" ht="12.75" customHeight="1">
      <c r="A26" s="31"/>
      <c r="B26" s="2"/>
      <c r="D26" s="20" t="str">
        <f>Achievements!$B11</f>
        <v>f.</v>
      </c>
      <c r="E26" s="3" t="str">
        <f>Achievements!$C11</f>
        <v>Complete a Chore with Partner</v>
      </c>
      <c r="F26" s="20" t="str">
        <f>IF(Achievements!N11="A","A"," ")</f>
        <v> </v>
      </c>
      <c r="H26" s="24">
        <f>Electives!B31</f>
        <v>24</v>
      </c>
      <c r="I26" s="24" t="str">
        <f>Electives!C31</f>
        <v>Help in the Kitchen</v>
      </c>
      <c r="J26" s="20" t="str">
        <f>IF(Electives!N31&gt;0,Electives!N31," ")</f>
        <v> </v>
      </c>
    </row>
    <row r="27" spans="1:10" ht="12.75">
      <c r="A27" s="2"/>
      <c r="B27" s="19"/>
      <c r="D27" s="20" t="str">
        <f>Achievements!$B12</f>
        <v>d.</v>
      </c>
      <c r="E27" s="3" t="str">
        <f>Achievements!$C12</f>
        <v>Make a Family Scrapbook</v>
      </c>
      <c r="F27" s="20" t="str">
        <f>IF(Achievements!N12="A","A"," ")</f>
        <v> </v>
      </c>
      <c r="H27" s="24">
        <f>Electives!B32</f>
        <v>25</v>
      </c>
      <c r="I27" s="24" t="str">
        <f>Electives!C32</f>
        <v>Snack Time</v>
      </c>
      <c r="J27" s="20" t="str">
        <f>IF(Electives!N32&gt;0,Electives!N32," ")</f>
        <v> </v>
      </c>
    </row>
    <row r="28" spans="1:10" ht="12.75">
      <c r="A28" s="2"/>
      <c r="B28" s="19"/>
      <c r="D28" s="20" t="str">
        <f>Achievements!$B13</f>
        <v>g.</v>
      </c>
      <c r="E28" s="3" t="str">
        <f>Achievements!$C13</f>
        <v>Visit historical bldg or old person</v>
      </c>
      <c r="F28" s="20" t="str">
        <f>IF(Achievements!N13="A","A"," ")</f>
        <v> </v>
      </c>
      <c r="H28" s="24">
        <f>Electives!B33</f>
        <v>26</v>
      </c>
      <c r="I28" s="24" t="str">
        <f>Electives!C33</f>
        <v>Phone Manners</v>
      </c>
      <c r="J28" s="20" t="str">
        <f>IF(Electives!N33&gt;0,Electives!N33," ")</f>
        <v> </v>
      </c>
    </row>
    <row r="29" spans="1:10" ht="12.75" customHeight="1">
      <c r="A29" s="2"/>
      <c r="B29" s="76"/>
      <c r="D29" s="65" t="str">
        <f>Achievements!$B15</f>
        <v>2. Where I Live</v>
      </c>
      <c r="E29" s="65"/>
      <c r="F29" s="65"/>
      <c r="H29" s="24">
        <f>Electives!B34</f>
        <v>27</v>
      </c>
      <c r="I29" s="24" t="str">
        <f>Electives!C34</f>
        <v>Emergency!</v>
      </c>
      <c r="J29" s="20" t="str">
        <f>IF(Electives!N34&gt;0,Electives!N34," ")</f>
        <v> </v>
      </c>
    </row>
    <row r="30" spans="1:10" ht="12.75" customHeight="1">
      <c r="A30" s="2"/>
      <c r="B30" s="19"/>
      <c r="D30" s="20" t="str">
        <f>Achievements!$B16</f>
        <v>f.</v>
      </c>
      <c r="E30" s="3" t="str">
        <f>Achievements!$C16</f>
        <v>Look at a map of your community</v>
      </c>
      <c r="F30" s="20" t="str">
        <f>IF(Achievements!N16="A","A"," ")</f>
        <v> </v>
      </c>
      <c r="H30" s="24">
        <f>Electives!B35</f>
        <v>28</v>
      </c>
      <c r="I30" s="24" t="str">
        <f>Electives!C35</f>
        <v>Smoke Detectors</v>
      </c>
      <c r="J30" s="20" t="str">
        <f>IF(Electives!N35&gt;0,Electives!N35," ")</f>
        <v> </v>
      </c>
    </row>
    <row r="31" spans="1:10" ht="12.75">
      <c r="A31" s="2"/>
      <c r="B31" s="19"/>
      <c r="D31" s="20" t="str">
        <f>Achievements!$B17</f>
        <v>d.</v>
      </c>
      <c r="E31" s="3" t="str">
        <f>Achievements!$C17</f>
        <v>Say pledge &amp; do flag ceremony</v>
      </c>
      <c r="F31" s="20" t="str">
        <f>IF(Achievements!N17="A","A"," ")</f>
        <v> </v>
      </c>
      <c r="H31" s="24">
        <f>Electives!B36</f>
        <v>29</v>
      </c>
      <c r="I31" s="24" t="str">
        <f>Electives!C36</f>
        <v>Safety in the Sun</v>
      </c>
      <c r="J31" s="20" t="str">
        <f>IF(Electives!N36&gt;0,Electives!N36," ")</f>
        <v> </v>
      </c>
    </row>
    <row r="32" spans="1:10" ht="12.75">
      <c r="A32" s="2"/>
      <c r="B32" s="19"/>
      <c r="D32" s="20" t="str">
        <f>Achievements!$B18</f>
        <v>g.</v>
      </c>
      <c r="E32" s="3" t="str">
        <f>Achievements!$C18</f>
        <v>Visit police or fire station and ask</v>
      </c>
      <c r="F32" s="20" t="str">
        <f>IF(Achievements!N18="A","A"," ")</f>
        <v> </v>
      </c>
      <c r="H32" s="24">
        <f>Electives!B37</f>
        <v>30</v>
      </c>
      <c r="I32" s="24" t="str">
        <f>Electives!C37</f>
        <v>Plant a Seed</v>
      </c>
      <c r="J32" s="20" t="str">
        <f>IF(Electives!N37&gt;0,Electives!N37,"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IF(Electives!N38&gt;0,Electives!N38," ")</f>
        <v> </v>
      </c>
    </row>
    <row r="34" spans="1:10" ht="12.75" customHeight="1">
      <c r="A34" s="2"/>
      <c r="B34" s="19"/>
      <c r="D34" s="20" t="str">
        <f>Achievements!$B21</f>
        <v>fa.</v>
      </c>
      <c r="E34" s="3" t="str">
        <f>Achievements!$C21</f>
        <v>Plan &amp; practice fire drill</v>
      </c>
      <c r="F34" s="21" t="str">
        <f>IF(Achievements!N21="A","A"," ")</f>
        <v> </v>
      </c>
      <c r="H34" s="24">
        <f>Electives!B39</f>
        <v>32</v>
      </c>
      <c r="I34" s="24" t="str">
        <f>Electives!C39</f>
        <v>Feed the Birds</v>
      </c>
      <c r="J34" s="20" t="str">
        <f>IF(Electives!N39&gt;0,Electives!N39," ")</f>
        <v> </v>
      </c>
    </row>
    <row r="35" spans="1:10" ht="12.75">
      <c r="A35" s="2"/>
      <c r="B35" s="19"/>
      <c r="D35" s="20" t="str">
        <f>Achievements!$B22</f>
        <v>fb.</v>
      </c>
      <c r="E35" s="3" t="str">
        <f>Achievements!$C22</f>
        <v>Develop plan if you get lost</v>
      </c>
      <c r="F35" s="21" t="str">
        <f>IF(Achievements!N22="A","A"," ")</f>
        <v> </v>
      </c>
      <c r="H35" s="24">
        <f>Electives!B40</f>
        <v>33</v>
      </c>
      <c r="I35" s="24" t="str">
        <f>Electives!C40</f>
        <v>Cleanup Treasure Hunt</v>
      </c>
      <c r="J35" s="20" t="str">
        <f>IF(Electives!N40&gt;0,Electives!N40," ")</f>
        <v> </v>
      </c>
    </row>
    <row r="36" spans="1:10" ht="12.75" customHeight="1">
      <c r="A36" s="2"/>
      <c r="B36" s="19"/>
      <c r="D36" s="20" t="str">
        <f>Achievements!$B23</f>
        <v>d.</v>
      </c>
      <c r="E36" s="3" t="str">
        <f>Achievements!$C23</f>
        <v>Make a food guide pyramid</v>
      </c>
      <c r="F36" s="21" t="str">
        <f>IF(Achievements!N23="A","A"," ")</f>
        <v> </v>
      </c>
      <c r="H36" s="24">
        <f>Electives!B41</f>
        <v>34</v>
      </c>
      <c r="I36" s="24" t="str">
        <f>Electives!C41</f>
        <v>Conservation</v>
      </c>
      <c r="J36" s="20" t="str">
        <f>IF(Electives!N41&gt;0,Electives!N41," ")</f>
        <v> </v>
      </c>
    </row>
    <row r="37" spans="1:10" ht="12.75" customHeight="1">
      <c r="A37" s="2"/>
      <c r="B37" s="19"/>
      <c r="D37" s="20" t="str">
        <f>Achievements!$B24</f>
        <v>g.</v>
      </c>
      <c r="E37" s="3" t="str">
        <f>Achievements!$C24</f>
        <v>Watch a sport &amp; learn its rules</v>
      </c>
      <c r="F37" s="21" t="str">
        <f>IF(Achievements!N24="A","A"," ")</f>
        <v> </v>
      </c>
      <c r="H37" s="24">
        <f>Electives!B42</f>
        <v>35</v>
      </c>
      <c r="I37" s="24" t="str">
        <f>Electives!C42</f>
        <v>Fun Outdoors</v>
      </c>
      <c r="J37" s="20" t="str">
        <f>IF(Electives!N42&gt;0,Electives!N42," ")</f>
        <v> </v>
      </c>
    </row>
    <row r="38" spans="1:10" ht="12.75">
      <c r="A38" s="2"/>
      <c r="B38" s="19"/>
      <c r="D38" s="17" t="str">
        <f>Achievements!$B26</f>
        <v>4. How I Tell It</v>
      </c>
      <c r="E38" s="23"/>
      <c r="F38" s="23"/>
      <c r="H38" s="24">
        <f>Electives!B43</f>
        <v>36</v>
      </c>
      <c r="I38" s="24" t="str">
        <f>Electives!C43</f>
        <v>See a Performance</v>
      </c>
      <c r="J38" s="20" t="str">
        <f>IF(Electives!N43&gt;0,Electives!N43," ")</f>
        <v> </v>
      </c>
    </row>
    <row r="39" spans="1:10" ht="12.75" customHeight="1">
      <c r="A39" s="2"/>
      <c r="B39" s="19"/>
      <c r="D39" s="20" t="str">
        <f>Achievements!$B27</f>
        <v>f.</v>
      </c>
      <c r="E39" s="22" t="str">
        <f>Achievements!$C27</f>
        <v>Have family discussion at a meal</v>
      </c>
      <c r="F39" s="21" t="str">
        <f>IF(Achievements!N27="A","A"," ")</f>
        <v> </v>
      </c>
      <c r="H39" s="24">
        <f>Electives!B44</f>
        <v>37</v>
      </c>
      <c r="I39" s="24" t="str">
        <f>Electives!C44</f>
        <v>Take a Bicycle Ride</v>
      </c>
      <c r="J39" s="20" t="str">
        <f>IF(Electives!N44&gt;0,Electives!N44," ")</f>
        <v> </v>
      </c>
    </row>
    <row r="40" spans="1:10" ht="12.75">
      <c r="A40" s="2"/>
      <c r="B40" s="19"/>
      <c r="D40" s="20" t="str">
        <f>Achievements!$B28</f>
        <v>d.</v>
      </c>
      <c r="E40" s="3" t="str">
        <f>Achievements!$C28</f>
        <v>Play "Tell it like it isn't"</v>
      </c>
      <c r="F40" s="21" t="str">
        <f>IF(Achievements!N28="A","A"," ")</f>
        <v> </v>
      </c>
      <c r="H40" s="24">
        <f>Electives!B45</f>
        <v>38</v>
      </c>
      <c r="I40" s="24" t="str">
        <f>Electives!C45</f>
        <v>Bicycle Repair</v>
      </c>
      <c r="J40" s="20" t="str">
        <f>IF(Electives!N45&gt;0,Electives!N45," ")</f>
        <v> </v>
      </c>
    </row>
    <row r="41" spans="1:10" ht="12.75">
      <c r="A41" s="2"/>
      <c r="B41" s="19"/>
      <c r="D41" s="20" t="str">
        <f>Achievements!$B29</f>
        <v>g.</v>
      </c>
      <c r="E41" s="3" t="str">
        <f>Achievements!$C29</f>
        <v>Visit television, radio, or newspapr</v>
      </c>
      <c r="F41" s="21" t="str">
        <f>IF(Achievements!N29="A","A"," ")</f>
        <v> </v>
      </c>
      <c r="H41" s="24">
        <f>Electives!B46</f>
        <v>39</v>
      </c>
      <c r="I41" s="24" t="str">
        <f>Electives!C46</f>
        <v>Go to Work</v>
      </c>
      <c r="J41" s="20" t="str">
        <f>IF(Electives!N46&gt;0,Electives!N46," ")</f>
        <v> </v>
      </c>
    </row>
    <row r="42" spans="1:10" ht="12.75" customHeight="1">
      <c r="A42" s="2"/>
      <c r="B42" s="19"/>
      <c r="D42" s="17" t="str">
        <f>Achievements!$B31</f>
        <v>5. Let's Go Outdoors </v>
      </c>
      <c r="E42" s="17"/>
      <c r="F42" s="17"/>
      <c r="H42" s="24">
        <f>Electives!B47</f>
        <v>40</v>
      </c>
      <c r="I42" s="24" t="str">
        <f>Electives!C47</f>
        <v>Fun in the Water</v>
      </c>
      <c r="J42" s="20" t="str">
        <f>IF(Electives!N47&gt;0,Electives!N47," ")</f>
        <v> </v>
      </c>
    </row>
    <row r="43" spans="1:10" ht="12.75" customHeight="1">
      <c r="A43" s="2"/>
      <c r="B43" s="19"/>
      <c r="D43" s="20" t="str">
        <f>Achievements!$B32</f>
        <v>f.</v>
      </c>
      <c r="E43" s="3" t="str">
        <f>Achievements!$C32</f>
        <v>Go outside &amp; watch the weather</v>
      </c>
      <c r="F43" s="20" t="str">
        <f>IF(Achievements!N32="A","A"," ")</f>
        <v> </v>
      </c>
      <c r="H43" s="24">
        <f>Electives!B48</f>
        <v>41</v>
      </c>
      <c r="I43" s="24" t="str">
        <f>Electives!C48</f>
        <v>Transportation</v>
      </c>
      <c r="J43" s="20" t="str">
        <f>IF(Electives!N48&gt;0,Electives!N48," ")</f>
        <v> </v>
      </c>
    </row>
    <row r="44" spans="1:10" ht="12.75">
      <c r="A44" s="2"/>
      <c r="B44" s="19"/>
      <c r="D44" s="20" t="str">
        <f>Achievements!$B33</f>
        <v>d.</v>
      </c>
      <c r="E44" s="3" t="str">
        <f>Achievements!$C33</f>
        <v>Make a leaf rubbing</v>
      </c>
      <c r="F44" s="20" t="str">
        <f>IF(Achievements!N33="A","A"," ")</f>
        <v> </v>
      </c>
      <c r="H44" s="24">
        <f>Electives!B49</f>
        <v>42</v>
      </c>
      <c r="I44" s="24" t="str">
        <f>Electives!C49</f>
        <v>Fun at the Zoo</v>
      </c>
      <c r="J44" s="20" t="str">
        <f>IF(Electives!N49&gt;0,Electives!N49," ")</f>
        <v> </v>
      </c>
    </row>
    <row r="45" spans="1:10" ht="12.75" customHeight="1">
      <c r="A45" s="2"/>
      <c r="B45" s="19"/>
      <c r="D45" s="20" t="str">
        <f>Achievements!$B34</f>
        <v>g.</v>
      </c>
      <c r="E45" s="3" t="str">
        <f>Achievements!$C34</f>
        <v>Take a hike with your den</v>
      </c>
      <c r="F45" s="20" t="str">
        <f>IF(Achievements!N34="A","A"," ")</f>
        <v> </v>
      </c>
      <c r="H45" s="24">
        <f>Electives!B50</f>
        <v>43</v>
      </c>
      <c r="I45" s="24" t="str">
        <f>Electives!C50</f>
        <v>Pet Care</v>
      </c>
      <c r="J45" s="20" t="str">
        <f>IF(Electives!N50&gt;0,Electives!N50," ")</f>
        <v> </v>
      </c>
    </row>
    <row r="46" spans="1:10" ht="12.75">
      <c r="A46" s="2"/>
      <c r="B46" s="19"/>
      <c r="H46" s="24">
        <f>Electives!B51</f>
        <v>44</v>
      </c>
      <c r="I46" s="24" t="str">
        <f>Electives!C51</f>
        <v>Dairy Products</v>
      </c>
      <c r="J46" s="20" t="str">
        <f>IF(Electives!N51&gt;0,Electives!N51," ")</f>
        <v> </v>
      </c>
    </row>
    <row r="47" spans="1:10" ht="12.75">
      <c r="A47" s="2"/>
      <c r="B47" s="19"/>
      <c r="H47" s="24">
        <f>Electives!B52</f>
        <v>45</v>
      </c>
      <c r="I47" s="24" t="str">
        <f>Electives!C52</f>
        <v>Fresh Baking</v>
      </c>
      <c r="J47" s="20" t="str">
        <f>IF(Electives!N52&gt;0,Electives!N52," ")</f>
        <v> </v>
      </c>
    </row>
    <row r="48" spans="1:10" ht="12.75" customHeight="1">
      <c r="A48" s="2"/>
      <c r="B48" s="19"/>
      <c r="H48" s="24">
        <f>Electives!B53</f>
        <v>46</v>
      </c>
      <c r="I48" s="24" t="str">
        <f>Electives!C53</f>
        <v>Healthy Teeth and Gums</v>
      </c>
      <c r="J48" s="20" t="str">
        <f>IF(Electives!N53&gt;0,Electives!N53," ")</f>
        <v> </v>
      </c>
    </row>
    <row r="49" spans="1:10" ht="12.75" customHeight="1">
      <c r="A49" s="2"/>
      <c r="B49" s="19"/>
      <c r="H49" s="24">
        <f>Electives!B54</f>
        <v>47</v>
      </c>
      <c r="I49" s="24" t="str">
        <f>Electives!C54</f>
        <v>Reduce, Reuse, Recycle</v>
      </c>
      <c r="J49" s="20" t="str">
        <f>IF(Electives!N54&gt;0,Electives!N54," ")</f>
        <v> </v>
      </c>
    </row>
    <row r="50" spans="1:10" ht="12.75">
      <c r="A50" s="2"/>
      <c r="B50" s="2"/>
      <c r="H50" s="24">
        <f>Electives!B55</f>
        <v>48</v>
      </c>
      <c r="I50" s="24" t="str">
        <f>Electives!C55</f>
        <v>Go for a Ride</v>
      </c>
      <c r="J50" s="20" t="str">
        <f>IF(Electives!N55&gt;0,Electives!N55," ")</f>
        <v> </v>
      </c>
    </row>
    <row r="51" spans="8:10" ht="12.75">
      <c r="H51" s="24">
        <f>Electives!B56</f>
        <v>49</v>
      </c>
      <c r="I51" s="24" t="str">
        <f>Electives!C56</f>
        <v>Your Government</v>
      </c>
      <c r="J51" s="20" t="str">
        <f>IF(Electives!N56&gt;0,Electives!N56," ")</f>
        <v> </v>
      </c>
    </row>
    <row r="52" spans="8:10" ht="12.75">
      <c r="H52" s="24">
        <f>Electives!B57</f>
        <v>50</v>
      </c>
      <c r="I52" s="24" t="str">
        <f>Electives!C57</f>
        <v>Banking</v>
      </c>
      <c r="J52" s="20" t="str">
        <f>IF(Electives!N57&gt;0,Electives!N57,"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11</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IF(Bobcat!O6="A","A"," ")</f>
        <v> </v>
      </c>
      <c r="G3" s="65"/>
      <c r="H3" s="24">
        <f>Electives!B8</f>
        <v>1</v>
      </c>
      <c r="I3" s="24" t="str">
        <f>Electives!C8</f>
        <v>How Do You Celebrate?</v>
      </c>
      <c r="J3" s="20" t="str">
        <f>IF(Electives!O8&gt;0,Electives!O8," ")</f>
        <v> </v>
      </c>
    </row>
    <row r="4" spans="1:10" ht="12.75" customHeight="1">
      <c r="A4" s="26" t="s">
        <v>165</v>
      </c>
      <c r="B4" s="20" t="str">
        <f>IF(COUNTIF(F3:F13,"A")&gt;10,"C",IF(COUNTIF(F3:F13,"A")&gt;0,"P"," "))</f>
        <v> </v>
      </c>
      <c r="D4" s="67"/>
      <c r="E4" s="66" t="s">
        <v>35</v>
      </c>
      <c r="F4" s="20" t="str">
        <f>IF(Bobcat!O7="A","A"," ")</f>
        <v> </v>
      </c>
      <c r="H4" s="24">
        <f>Electives!B9</f>
        <v>2</v>
      </c>
      <c r="I4" s="24" t="str">
        <f>Electives!C9</f>
        <v>Making Decorations</v>
      </c>
      <c r="J4" s="20" t="str">
        <f>IF(Electives!O9&gt;0,Electives!O9," ")</f>
        <v> </v>
      </c>
    </row>
    <row r="5" spans="1:10" ht="12.75">
      <c r="A5" s="27" t="s">
        <v>125</v>
      </c>
      <c r="B5" s="33" t="str">
        <f>Achievements!O9</f>
        <v> </v>
      </c>
      <c r="D5" s="67"/>
      <c r="E5" s="66" t="s">
        <v>36</v>
      </c>
      <c r="F5" s="20" t="str">
        <f>IF(Bobcat!O8="A","A"," ")</f>
        <v> </v>
      </c>
      <c r="H5" s="24">
        <f>Electives!B10</f>
        <v>3</v>
      </c>
      <c r="I5" s="24" t="str">
        <f>Electives!C10</f>
        <v>Fun and Games</v>
      </c>
      <c r="J5" s="20" t="str">
        <f>IF(Electives!O10&gt;0,Electives!O10," ")</f>
        <v> </v>
      </c>
    </row>
    <row r="6" spans="1:10" ht="12.75">
      <c r="A6" s="67" t="s">
        <v>155</v>
      </c>
      <c r="B6" s="33" t="str">
        <f>IF(COUNTIF(B14:B18,"C")&gt;4,"C",IF(COUNTIF(B14:B18,"C")&gt;0,"P",IF(COUNTIF(B14:B18,"P")&gt;0,"P"," ")))</f>
        <v> </v>
      </c>
      <c r="D6" s="71"/>
      <c r="E6" s="66" t="s">
        <v>37</v>
      </c>
      <c r="F6" s="20" t="str">
        <f>IF(Bobcat!O9="A","A"," ")</f>
        <v> </v>
      </c>
      <c r="H6" s="24">
        <f>Electives!B11</f>
        <v>4</v>
      </c>
      <c r="I6" s="24" t="str">
        <f>Electives!C11</f>
        <v>Display a Picture</v>
      </c>
      <c r="J6" s="20" t="str">
        <f>IF(Electives!O11&gt;0,Electives!O11,"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IF(Bobcat!O10="A","A"," ")</f>
        <v> </v>
      </c>
      <c r="H7" s="24">
        <f>Electives!B12</f>
        <v>5</v>
      </c>
      <c r="I7" s="24" t="str">
        <f>Electives!C12</f>
        <v>Family Mobile</v>
      </c>
      <c r="J7" s="20" t="str">
        <f>IF(Electives!O12&gt;0,Electives!O12,"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IF(Bobcat!O11="A","A"," ")</f>
        <v> </v>
      </c>
      <c r="H8" s="24">
        <f>Electives!B13</f>
        <v>6</v>
      </c>
      <c r="I8" s="24" t="str">
        <f>Electives!C13</f>
        <v>Song Time</v>
      </c>
      <c r="J8" s="20" t="str">
        <f>IF(Electives!O13&gt;0,Electives!O13,"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IF(Bobcat!O12="A","A"," ")</f>
        <v> </v>
      </c>
      <c r="H9" s="24">
        <f>Electives!B14</f>
        <v>7</v>
      </c>
      <c r="I9" s="24" t="str">
        <f>Electives!C14</f>
        <v>Play Along</v>
      </c>
      <c r="J9" s="20" t="str">
        <f>IF(Electives!O14&gt;0,Electives!O14," ")</f>
        <v> </v>
      </c>
    </row>
    <row r="10" spans="1:10" ht="12" customHeight="1">
      <c r="A10" s="75" t="s">
        <v>164</v>
      </c>
      <c r="B10" s="33" t="str">
        <f>IF(Electives!O6&lt;&gt;" ",INT(Electives!O6/10)," ")</f>
        <v> </v>
      </c>
      <c r="D10" s="69">
        <v>5</v>
      </c>
      <c r="E10" s="66" t="s">
        <v>41</v>
      </c>
      <c r="F10" s="20" t="str">
        <f>IF(Bobcat!O13="A","A"," ")</f>
        <v> </v>
      </c>
      <c r="H10" s="24">
        <f>Electives!B15</f>
        <v>8</v>
      </c>
      <c r="I10" s="24" t="str">
        <f>Electives!C15</f>
        <v>Your Religious Leaders</v>
      </c>
      <c r="J10" s="20" t="str">
        <f>IF(Electives!O15&gt;0,Electives!O15," ")</f>
        <v> </v>
      </c>
    </row>
    <row r="11" spans="4:10" ht="12.75">
      <c r="D11" s="69">
        <v>6</v>
      </c>
      <c r="E11" s="66" t="s">
        <v>42</v>
      </c>
      <c r="F11" s="20" t="str">
        <f>IF(Bobcat!O14="A","A"," ")</f>
        <v> </v>
      </c>
      <c r="H11" s="24">
        <f>Electives!B16</f>
        <v>9</v>
      </c>
      <c r="I11" s="24" t="str">
        <f>Electives!C16</f>
        <v>A New Friend</v>
      </c>
      <c r="J11" s="20" t="str">
        <f>IF(Electives!O16&gt;0,Electives!O16," ")</f>
        <v> </v>
      </c>
    </row>
    <row r="12" spans="4:10" ht="12.75" customHeight="1">
      <c r="D12" s="69">
        <v>7</v>
      </c>
      <c r="E12" s="66" t="s">
        <v>43</v>
      </c>
      <c r="F12" s="20" t="str">
        <f>IF(Bobcat!O15="A","A"," ")</f>
        <v> </v>
      </c>
      <c r="H12" s="24">
        <f>Electives!B17</f>
        <v>10</v>
      </c>
      <c r="I12" s="24" t="str">
        <f>Electives!C17</f>
        <v>Helping Hands</v>
      </c>
      <c r="J12" s="20" t="str">
        <f>IF(Electives!O17&gt;0,Electives!O17," ")</f>
        <v> </v>
      </c>
    </row>
    <row r="13" spans="1:10" ht="12.75">
      <c r="A13" s="1" t="s">
        <v>22</v>
      </c>
      <c r="D13" s="69">
        <v>8</v>
      </c>
      <c r="E13" s="66" t="s">
        <v>44</v>
      </c>
      <c r="F13" s="20" t="str">
        <f>IF(Bobcat!O16="A","A"," ")</f>
        <v> </v>
      </c>
      <c r="H13" s="24">
        <f>Electives!B18</f>
        <v>11</v>
      </c>
      <c r="I13" s="24" t="str">
        <f>Electives!C18</f>
        <v>Helping the Needy</v>
      </c>
      <c r="J13" s="20" t="str">
        <f>IF(Electives!O18&gt;0,Electives!O18," ")</f>
        <v> </v>
      </c>
    </row>
    <row r="14" spans="1:10" ht="12.75">
      <c r="A14" s="28" t="s">
        <v>47</v>
      </c>
      <c r="B14" s="35" t="str">
        <f>Achievements!O14</f>
        <v> </v>
      </c>
      <c r="H14" s="24">
        <f>Electives!B19</f>
        <v>12</v>
      </c>
      <c r="I14" s="24" t="str">
        <f>Electives!C19</f>
        <v>A Friendly Greeting</v>
      </c>
      <c r="J14" s="20" t="str">
        <f>IF(Electives!O19&gt;0,Electives!O19," ")</f>
        <v> </v>
      </c>
    </row>
    <row r="15" spans="1:10" ht="12.75">
      <c r="A15" s="29" t="s">
        <v>51</v>
      </c>
      <c r="B15" s="35" t="str">
        <f>Achievements!O19</f>
        <v> </v>
      </c>
      <c r="H15" s="24">
        <f>Electives!B20</f>
        <v>13</v>
      </c>
      <c r="I15" s="24" t="str">
        <f>Electives!C20</f>
        <v>Making Change</v>
      </c>
      <c r="J15" s="20" t="str">
        <f>IF(Electives!O20&gt;0,Electives!O20," ")</f>
        <v> </v>
      </c>
    </row>
    <row r="16" spans="1:10" ht="12.75" customHeight="1">
      <c r="A16" s="29" t="s">
        <v>56</v>
      </c>
      <c r="B16" s="35" t="str">
        <f>Achievements!O25</f>
        <v> </v>
      </c>
      <c r="D16" s="223" t="s">
        <v>125</v>
      </c>
      <c r="E16" s="223"/>
      <c r="F16" s="223"/>
      <c r="H16" s="24">
        <f>Electives!B21</f>
        <v>14</v>
      </c>
      <c r="I16" s="24" t="str">
        <f>Electives!C21</f>
        <v>Reading Fun</v>
      </c>
      <c r="J16" s="20" t="str">
        <f>IF(Electives!O21&gt;0,Electives!O21," ")</f>
        <v> </v>
      </c>
    </row>
    <row r="17" spans="1:10" ht="12.75">
      <c r="A17" s="29" t="s">
        <v>55</v>
      </c>
      <c r="B17" s="35" t="str">
        <f>Achievements!O30</f>
        <v> </v>
      </c>
      <c r="D17" s="223"/>
      <c r="E17" s="223"/>
      <c r="F17" s="223"/>
      <c r="H17" s="24">
        <f>Electives!B22</f>
        <v>15</v>
      </c>
      <c r="I17" s="24" t="str">
        <f>Electives!C22</f>
        <v>Our Colorful World</v>
      </c>
      <c r="J17" s="20" t="str">
        <f>IF(Electives!O22&gt;0,Electives!O22," ")</f>
        <v> </v>
      </c>
    </row>
    <row r="18" spans="1:10" ht="12.75">
      <c r="A18" s="30" t="s">
        <v>160</v>
      </c>
      <c r="B18" s="35" t="str">
        <f>Achievements!O35</f>
        <v> </v>
      </c>
      <c r="D18" s="20">
        <v>1</v>
      </c>
      <c r="E18" s="66" t="s">
        <v>159</v>
      </c>
      <c r="F18" s="20" t="str">
        <f>IF(Achievements!O6="A","A"," ")</f>
        <v> </v>
      </c>
      <c r="H18" s="24">
        <f>Electives!B23</f>
        <v>16</v>
      </c>
      <c r="I18" s="24" t="str">
        <f>Electives!C23</f>
        <v>Collecting and Other Hobbies</v>
      </c>
      <c r="J18" s="20" t="str">
        <f>IF(Electives!O23&gt;0,Electives!O23," ")</f>
        <v> </v>
      </c>
    </row>
    <row r="19" spans="1:10" ht="12.75">
      <c r="A19" s="73"/>
      <c r="B19" s="74"/>
      <c r="D19" s="20">
        <v>2</v>
      </c>
      <c r="E19" s="66" t="s">
        <v>72</v>
      </c>
      <c r="F19" s="20" t="str">
        <f>IF(Achievements!O7="A","A"," ")</f>
        <v> </v>
      </c>
      <c r="H19" s="24">
        <f>Electives!B24</f>
        <v>17</v>
      </c>
      <c r="I19" s="24" t="str">
        <f>Electives!C24</f>
        <v>Make a Model</v>
      </c>
      <c r="J19" s="20" t="str">
        <f>IF(Electives!O24&gt;0,Electives!O24," ")</f>
        <v> </v>
      </c>
    </row>
    <row r="20" spans="1:10" ht="12.75" customHeight="1">
      <c r="A20" s="73"/>
      <c r="B20" s="74"/>
      <c r="D20" s="20">
        <v>3</v>
      </c>
      <c r="E20" s="66" t="s">
        <v>229</v>
      </c>
      <c r="F20" s="20" t="str">
        <f>IF(Achievements!O8="A","A"," ")</f>
        <v> </v>
      </c>
      <c r="H20" s="24">
        <f>Electives!B25</f>
        <v>18</v>
      </c>
      <c r="I20" s="24" t="str">
        <f>Electives!C25</f>
        <v>Sew a Button</v>
      </c>
      <c r="J20" s="20" t="str">
        <f>IF(Electives!O25&gt;0,Electives!O25," ")</f>
        <v> </v>
      </c>
    </row>
    <row r="21" spans="1:10" ht="12.75">
      <c r="A21" s="73"/>
      <c r="B21" s="74"/>
      <c r="H21" s="24">
        <f>Electives!B26</f>
        <v>19</v>
      </c>
      <c r="I21" s="24" t="str">
        <f>Electives!C26</f>
        <v>Magic Fun</v>
      </c>
      <c r="J21" s="20" t="str">
        <f>IF(Electives!O26&gt;0,Electives!O26," ")</f>
        <v> </v>
      </c>
    </row>
    <row r="22" spans="1:10" ht="12.75">
      <c r="A22" s="73"/>
      <c r="B22" s="74"/>
      <c r="H22" s="24">
        <f>Electives!B27</f>
        <v>20</v>
      </c>
      <c r="I22" s="24" t="str">
        <f>Electives!C27</f>
        <v>Get the Word Out</v>
      </c>
      <c r="J22" s="20" t="str">
        <f>IF(Electives!O27&gt;0,Electives!O27," ")</f>
        <v> </v>
      </c>
    </row>
    <row r="23" spans="1:10" ht="12.75">
      <c r="A23" s="73"/>
      <c r="B23" s="74"/>
      <c r="D23" s="224" t="s">
        <v>131</v>
      </c>
      <c r="E23" s="224"/>
      <c r="F23" s="224"/>
      <c r="H23" s="24">
        <f>Electives!B28</f>
        <v>21</v>
      </c>
      <c r="I23" s="24" t="str">
        <f>Electives!C28</f>
        <v>The Show Must Go On</v>
      </c>
      <c r="J23" s="20" t="str">
        <f>IF(Electives!O28&gt;0,Electives!O28," ")</f>
        <v> </v>
      </c>
    </row>
    <row r="24" spans="4:10" ht="12.75" customHeight="1">
      <c r="D24" s="224"/>
      <c r="E24" s="224"/>
      <c r="F24" s="224"/>
      <c r="H24" s="24">
        <f>Electives!B29</f>
        <v>22</v>
      </c>
      <c r="I24" s="24" t="str">
        <f>Electives!C29</f>
        <v>Picnic Fun</v>
      </c>
      <c r="J24" s="20" t="str">
        <f>IF(Electives!O29&gt;0,Electives!O29," ")</f>
        <v> </v>
      </c>
    </row>
    <row r="25" spans="4:10" ht="12.75" customHeight="1">
      <c r="D25" s="65" t="str">
        <f>Achievements!$B10</f>
        <v>1. Making My Family Special</v>
      </c>
      <c r="E25" s="65"/>
      <c r="F25" s="65"/>
      <c r="H25" s="24">
        <f>Electives!B30</f>
        <v>23</v>
      </c>
      <c r="I25" s="24" t="str">
        <f>Electives!C30</f>
        <v>What Kind of Milk?</v>
      </c>
      <c r="J25" s="20" t="str">
        <f>IF(Electives!O30&gt;0,Electives!O30," ")</f>
        <v> </v>
      </c>
    </row>
    <row r="26" spans="1:10" ht="12.75" customHeight="1">
      <c r="A26" s="31"/>
      <c r="B26" s="2"/>
      <c r="D26" s="20" t="str">
        <f>Achievements!$B11</f>
        <v>f.</v>
      </c>
      <c r="E26" s="3" t="str">
        <f>Achievements!$C11</f>
        <v>Complete a Chore with Partner</v>
      </c>
      <c r="F26" s="20" t="str">
        <f>IF(Achievements!O11="A","A"," ")</f>
        <v> </v>
      </c>
      <c r="H26" s="24">
        <f>Electives!B31</f>
        <v>24</v>
      </c>
      <c r="I26" s="24" t="str">
        <f>Electives!C31</f>
        <v>Help in the Kitchen</v>
      </c>
      <c r="J26" s="20" t="str">
        <f>IF(Electives!O31&gt;0,Electives!O31," ")</f>
        <v> </v>
      </c>
    </row>
    <row r="27" spans="1:10" ht="12.75">
      <c r="A27" s="2"/>
      <c r="B27" s="19"/>
      <c r="D27" s="20" t="str">
        <f>Achievements!$B12</f>
        <v>d.</v>
      </c>
      <c r="E27" s="3" t="str">
        <f>Achievements!$C12</f>
        <v>Make a Family Scrapbook</v>
      </c>
      <c r="F27" s="20" t="str">
        <f>IF(Achievements!O12="A","A"," ")</f>
        <v> </v>
      </c>
      <c r="H27" s="24">
        <f>Electives!B32</f>
        <v>25</v>
      </c>
      <c r="I27" s="24" t="str">
        <f>Electives!C32</f>
        <v>Snack Time</v>
      </c>
      <c r="J27" s="20" t="str">
        <f>IF(Electives!O32&gt;0,Electives!O32," ")</f>
        <v> </v>
      </c>
    </row>
    <row r="28" spans="1:10" ht="12.75">
      <c r="A28" s="2"/>
      <c r="B28" s="19"/>
      <c r="D28" s="20" t="str">
        <f>Achievements!$B13</f>
        <v>g.</v>
      </c>
      <c r="E28" s="3" t="str">
        <f>Achievements!$C13</f>
        <v>Visit historical bldg or old person</v>
      </c>
      <c r="F28" s="20" t="str">
        <f>IF(Achievements!O13="A","A"," ")</f>
        <v> </v>
      </c>
      <c r="H28" s="24">
        <f>Electives!B33</f>
        <v>26</v>
      </c>
      <c r="I28" s="24" t="str">
        <f>Electives!C33</f>
        <v>Phone Manners</v>
      </c>
      <c r="J28" s="20" t="str">
        <f>IF(Electives!O33&gt;0,Electives!O33," ")</f>
        <v> </v>
      </c>
    </row>
    <row r="29" spans="1:10" ht="12.75" customHeight="1">
      <c r="A29" s="2"/>
      <c r="B29" s="76"/>
      <c r="D29" s="65" t="str">
        <f>Achievements!$B15</f>
        <v>2. Where I Live</v>
      </c>
      <c r="E29" s="65"/>
      <c r="F29" s="65"/>
      <c r="H29" s="24">
        <f>Electives!B34</f>
        <v>27</v>
      </c>
      <c r="I29" s="24" t="str">
        <f>Electives!C34</f>
        <v>Emergency!</v>
      </c>
      <c r="J29" s="20" t="str">
        <f>IF(Electives!O34&gt;0,Electives!O34," ")</f>
        <v> </v>
      </c>
    </row>
    <row r="30" spans="1:10" ht="12.75" customHeight="1">
      <c r="A30" s="2"/>
      <c r="B30" s="19"/>
      <c r="D30" s="20" t="str">
        <f>Achievements!$B16</f>
        <v>f.</v>
      </c>
      <c r="E30" s="3" t="str">
        <f>Achievements!$C16</f>
        <v>Look at a map of your community</v>
      </c>
      <c r="F30" s="20" t="str">
        <f>IF(Achievements!O16="A","A"," ")</f>
        <v> </v>
      </c>
      <c r="H30" s="24">
        <f>Electives!B35</f>
        <v>28</v>
      </c>
      <c r="I30" s="24" t="str">
        <f>Electives!C35</f>
        <v>Smoke Detectors</v>
      </c>
      <c r="J30" s="20" t="str">
        <f>IF(Electives!O35&gt;0,Electives!O35," ")</f>
        <v> </v>
      </c>
    </row>
    <row r="31" spans="1:10" ht="12.75">
      <c r="A31" s="2"/>
      <c r="B31" s="19"/>
      <c r="D31" s="20" t="str">
        <f>Achievements!$B17</f>
        <v>d.</v>
      </c>
      <c r="E31" s="3" t="str">
        <f>Achievements!$C17</f>
        <v>Say pledge &amp; do flag ceremony</v>
      </c>
      <c r="F31" s="20" t="str">
        <f>IF(Achievements!O17="A","A"," ")</f>
        <v> </v>
      </c>
      <c r="H31" s="24">
        <f>Electives!B36</f>
        <v>29</v>
      </c>
      <c r="I31" s="24" t="str">
        <f>Electives!C36</f>
        <v>Safety in the Sun</v>
      </c>
      <c r="J31" s="20" t="str">
        <f>IF(Electives!O36&gt;0,Electives!O36," ")</f>
        <v> </v>
      </c>
    </row>
    <row r="32" spans="1:10" ht="12.75">
      <c r="A32" s="2"/>
      <c r="B32" s="19"/>
      <c r="D32" s="20" t="str">
        <f>Achievements!$B18</f>
        <v>g.</v>
      </c>
      <c r="E32" s="3" t="str">
        <f>Achievements!$C18</f>
        <v>Visit police or fire station and ask</v>
      </c>
      <c r="F32" s="20" t="str">
        <f>IF(Achievements!O18="A","A"," ")</f>
        <v> </v>
      </c>
      <c r="H32" s="24">
        <f>Electives!B37</f>
        <v>30</v>
      </c>
      <c r="I32" s="24" t="str">
        <f>Electives!C37</f>
        <v>Plant a Seed</v>
      </c>
      <c r="J32" s="20" t="str">
        <f>IF(Electives!O37&gt;0,Electives!O37,"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IF(Electives!O38&gt;0,Electives!O38," ")</f>
        <v> </v>
      </c>
    </row>
    <row r="34" spans="1:10" ht="12.75" customHeight="1">
      <c r="A34" s="2"/>
      <c r="B34" s="19"/>
      <c r="D34" s="20" t="str">
        <f>Achievements!$B21</f>
        <v>fa.</v>
      </c>
      <c r="E34" s="3" t="str">
        <f>Achievements!$C21</f>
        <v>Plan &amp; practice fire drill</v>
      </c>
      <c r="F34" s="21" t="str">
        <f>IF(Achievements!O21="A","A"," ")</f>
        <v> </v>
      </c>
      <c r="H34" s="24">
        <f>Electives!B39</f>
        <v>32</v>
      </c>
      <c r="I34" s="24" t="str">
        <f>Electives!C39</f>
        <v>Feed the Birds</v>
      </c>
      <c r="J34" s="20" t="str">
        <f>IF(Electives!O39&gt;0,Electives!O39," ")</f>
        <v> </v>
      </c>
    </row>
    <row r="35" spans="1:10" ht="12.75">
      <c r="A35" s="2"/>
      <c r="B35" s="19"/>
      <c r="D35" s="20" t="str">
        <f>Achievements!$B22</f>
        <v>fb.</v>
      </c>
      <c r="E35" s="3" t="str">
        <f>Achievements!$C22</f>
        <v>Develop plan if you get lost</v>
      </c>
      <c r="F35" s="21" t="str">
        <f>IF(Achievements!O22="A","A"," ")</f>
        <v> </v>
      </c>
      <c r="H35" s="24">
        <f>Electives!B40</f>
        <v>33</v>
      </c>
      <c r="I35" s="24" t="str">
        <f>Electives!C40</f>
        <v>Cleanup Treasure Hunt</v>
      </c>
      <c r="J35" s="20" t="str">
        <f>IF(Electives!O40&gt;0,Electives!O40," ")</f>
        <v> </v>
      </c>
    </row>
    <row r="36" spans="1:10" ht="12.75" customHeight="1">
      <c r="A36" s="2"/>
      <c r="B36" s="19"/>
      <c r="D36" s="20" t="str">
        <f>Achievements!$B23</f>
        <v>d.</v>
      </c>
      <c r="E36" s="3" t="str">
        <f>Achievements!$C23</f>
        <v>Make a food guide pyramid</v>
      </c>
      <c r="F36" s="21" t="str">
        <f>IF(Achievements!O23="A","A"," ")</f>
        <v> </v>
      </c>
      <c r="H36" s="24">
        <f>Electives!B41</f>
        <v>34</v>
      </c>
      <c r="I36" s="24" t="str">
        <f>Electives!C41</f>
        <v>Conservation</v>
      </c>
      <c r="J36" s="20" t="str">
        <f>IF(Electives!O41&gt;0,Electives!O41," ")</f>
        <v> </v>
      </c>
    </row>
    <row r="37" spans="1:10" ht="12.75" customHeight="1">
      <c r="A37" s="2"/>
      <c r="B37" s="19"/>
      <c r="D37" s="20" t="str">
        <f>Achievements!$B24</f>
        <v>g.</v>
      </c>
      <c r="E37" s="3" t="str">
        <f>Achievements!$C24</f>
        <v>Watch a sport &amp; learn its rules</v>
      </c>
      <c r="F37" s="21" t="str">
        <f>IF(Achievements!O24="A","A"," ")</f>
        <v> </v>
      </c>
      <c r="H37" s="24">
        <f>Electives!B42</f>
        <v>35</v>
      </c>
      <c r="I37" s="24" t="str">
        <f>Electives!C42</f>
        <v>Fun Outdoors</v>
      </c>
      <c r="J37" s="20" t="str">
        <f>IF(Electives!O42&gt;0,Electives!O42," ")</f>
        <v> </v>
      </c>
    </row>
    <row r="38" spans="1:10" ht="12.75">
      <c r="A38" s="2"/>
      <c r="B38" s="19"/>
      <c r="D38" s="17" t="str">
        <f>Achievements!$B26</f>
        <v>4. How I Tell It</v>
      </c>
      <c r="E38" s="23"/>
      <c r="F38" s="23"/>
      <c r="H38" s="24">
        <f>Electives!B43</f>
        <v>36</v>
      </c>
      <c r="I38" s="24" t="str">
        <f>Electives!C43</f>
        <v>See a Performance</v>
      </c>
      <c r="J38" s="20" t="str">
        <f>IF(Electives!O43&gt;0,Electives!O43," ")</f>
        <v> </v>
      </c>
    </row>
    <row r="39" spans="1:10" ht="12.75" customHeight="1">
      <c r="A39" s="2"/>
      <c r="B39" s="19"/>
      <c r="D39" s="20" t="str">
        <f>Achievements!$B27</f>
        <v>f.</v>
      </c>
      <c r="E39" s="22" t="str">
        <f>Achievements!$C27</f>
        <v>Have family discussion at a meal</v>
      </c>
      <c r="F39" s="21" t="str">
        <f>IF(Achievements!O27="A","A"," ")</f>
        <v> </v>
      </c>
      <c r="H39" s="24">
        <f>Electives!B44</f>
        <v>37</v>
      </c>
      <c r="I39" s="24" t="str">
        <f>Electives!C44</f>
        <v>Take a Bicycle Ride</v>
      </c>
      <c r="J39" s="20" t="str">
        <f>IF(Electives!O44&gt;0,Electives!O44," ")</f>
        <v> </v>
      </c>
    </row>
    <row r="40" spans="1:10" ht="12.75">
      <c r="A40" s="2"/>
      <c r="B40" s="19"/>
      <c r="D40" s="20" t="str">
        <f>Achievements!$B28</f>
        <v>d.</v>
      </c>
      <c r="E40" s="3" t="str">
        <f>Achievements!$C28</f>
        <v>Play "Tell it like it isn't"</v>
      </c>
      <c r="F40" s="21" t="str">
        <f>IF(Achievements!O28="A","A"," ")</f>
        <v> </v>
      </c>
      <c r="H40" s="24">
        <f>Electives!B45</f>
        <v>38</v>
      </c>
      <c r="I40" s="24" t="str">
        <f>Electives!C45</f>
        <v>Bicycle Repair</v>
      </c>
      <c r="J40" s="20" t="str">
        <f>IF(Electives!O45&gt;0,Electives!O45," ")</f>
        <v> </v>
      </c>
    </row>
    <row r="41" spans="1:10" ht="12.75">
      <c r="A41" s="2"/>
      <c r="B41" s="19"/>
      <c r="D41" s="20" t="str">
        <f>Achievements!$B29</f>
        <v>g.</v>
      </c>
      <c r="E41" s="3" t="str">
        <f>Achievements!$C29</f>
        <v>Visit television, radio, or newspapr</v>
      </c>
      <c r="F41" s="21" t="str">
        <f>IF(Achievements!O29="A","A"," ")</f>
        <v> </v>
      </c>
      <c r="H41" s="24">
        <f>Electives!B46</f>
        <v>39</v>
      </c>
      <c r="I41" s="24" t="str">
        <f>Electives!C46</f>
        <v>Go to Work</v>
      </c>
      <c r="J41" s="20" t="str">
        <f>IF(Electives!O46&gt;0,Electives!O46," ")</f>
        <v> </v>
      </c>
    </row>
    <row r="42" spans="1:10" ht="12.75" customHeight="1">
      <c r="A42" s="2"/>
      <c r="B42" s="19"/>
      <c r="D42" s="17" t="str">
        <f>Achievements!$B31</f>
        <v>5. Let's Go Outdoors </v>
      </c>
      <c r="E42" s="17"/>
      <c r="F42" s="17"/>
      <c r="H42" s="24">
        <f>Electives!B47</f>
        <v>40</v>
      </c>
      <c r="I42" s="24" t="str">
        <f>Electives!C47</f>
        <v>Fun in the Water</v>
      </c>
      <c r="J42" s="20" t="str">
        <f>IF(Electives!O47&gt;0,Electives!O47," ")</f>
        <v> </v>
      </c>
    </row>
    <row r="43" spans="1:10" ht="12.75" customHeight="1">
      <c r="A43" s="2"/>
      <c r="B43" s="19"/>
      <c r="D43" s="20" t="str">
        <f>Achievements!$B32</f>
        <v>f.</v>
      </c>
      <c r="E43" s="3" t="str">
        <f>Achievements!$C32</f>
        <v>Go outside &amp; watch the weather</v>
      </c>
      <c r="F43" s="20" t="str">
        <f>IF(Achievements!O32="A","A"," ")</f>
        <v> </v>
      </c>
      <c r="H43" s="24">
        <f>Electives!B48</f>
        <v>41</v>
      </c>
      <c r="I43" s="24" t="str">
        <f>Electives!C48</f>
        <v>Transportation</v>
      </c>
      <c r="J43" s="20" t="str">
        <f>IF(Electives!O48&gt;0,Electives!O48," ")</f>
        <v> </v>
      </c>
    </row>
    <row r="44" spans="1:10" ht="12.75">
      <c r="A44" s="2"/>
      <c r="B44" s="19"/>
      <c r="D44" s="20" t="str">
        <f>Achievements!$B33</f>
        <v>d.</v>
      </c>
      <c r="E44" s="3" t="str">
        <f>Achievements!$C33</f>
        <v>Make a leaf rubbing</v>
      </c>
      <c r="F44" s="20" t="str">
        <f>IF(Achievements!O33="A","A"," ")</f>
        <v> </v>
      </c>
      <c r="H44" s="24">
        <f>Electives!B49</f>
        <v>42</v>
      </c>
      <c r="I44" s="24" t="str">
        <f>Electives!C49</f>
        <v>Fun at the Zoo</v>
      </c>
      <c r="J44" s="20" t="str">
        <f>IF(Electives!O49&gt;0,Electives!O49," ")</f>
        <v> </v>
      </c>
    </row>
    <row r="45" spans="1:10" ht="12.75" customHeight="1">
      <c r="A45" s="2"/>
      <c r="B45" s="19"/>
      <c r="D45" s="20" t="str">
        <f>Achievements!$B34</f>
        <v>g.</v>
      </c>
      <c r="E45" s="3" t="str">
        <f>Achievements!$C34</f>
        <v>Take a hike with your den</v>
      </c>
      <c r="F45" s="20" t="str">
        <f>IF(Achievements!O34="A","A"," ")</f>
        <v> </v>
      </c>
      <c r="H45" s="24">
        <f>Electives!B50</f>
        <v>43</v>
      </c>
      <c r="I45" s="24" t="str">
        <f>Electives!C50</f>
        <v>Pet Care</v>
      </c>
      <c r="J45" s="20" t="str">
        <f>IF(Electives!O50&gt;0,Electives!O50," ")</f>
        <v> </v>
      </c>
    </row>
    <row r="46" spans="1:10" ht="12.75">
      <c r="A46" s="2"/>
      <c r="B46" s="19"/>
      <c r="H46" s="24">
        <f>Electives!B51</f>
        <v>44</v>
      </c>
      <c r="I46" s="24" t="str">
        <f>Electives!C51</f>
        <v>Dairy Products</v>
      </c>
      <c r="J46" s="20" t="str">
        <f>IF(Electives!O51&gt;0,Electives!O51," ")</f>
        <v> </v>
      </c>
    </row>
    <row r="47" spans="1:10" ht="12.75">
      <c r="A47" s="2"/>
      <c r="B47" s="19"/>
      <c r="H47" s="24">
        <f>Electives!B52</f>
        <v>45</v>
      </c>
      <c r="I47" s="24" t="str">
        <f>Electives!C52</f>
        <v>Fresh Baking</v>
      </c>
      <c r="J47" s="20" t="str">
        <f>IF(Electives!O52&gt;0,Electives!O52," ")</f>
        <v> </v>
      </c>
    </row>
    <row r="48" spans="1:10" ht="12.75" customHeight="1">
      <c r="A48" s="2"/>
      <c r="B48" s="19"/>
      <c r="H48" s="24">
        <f>Electives!B53</f>
        <v>46</v>
      </c>
      <c r="I48" s="24" t="str">
        <f>Electives!C53</f>
        <v>Healthy Teeth and Gums</v>
      </c>
      <c r="J48" s="20" t="str">
        <f>IF(Electives!O53&gt;0,Electives!O53," ")</f>
        <v> </v>
      </c>
    </row>
    <row r="49" spans="1:10" ht="12.75" customHeight="1">
      <c r="A49" s="2"/>
      <c r="B49" s="19"/>
      <c r="H49" s="24">
        <f>Electives!B54</f>
        <v>47</v>
      </c>
      <c r="I49" s="24" t="str">
        <f>Electives!C54</f>
        <v>Reduce, Reuse, Recycle</v>
      </c>
      <c r="J49" s="20" t="str">
        <f>IF(Electives!O54&gt;0,Electives!O54," ")</f>
        <v> </v>
      </c>
    </row>
    <row r="50" spans="1:10" ht="12.75">
      <c r="A50" s="2"/>
      <c r="B50" s="2"/>
      <c r="H50" s="24">
        <f>Electives!B55</f>
        <v>48</v>
      </c>
      <c r="I50" s="24" t="str">
        <f>Electives!C55</f>
        <v>Go for a Ride</v>
      </c>
      <c r="J50" s="20" t="str">
        <f>IF(Electives!O55&gt;0,Electives!O55," ")</f>
        <v> </v>
      </c>
    </row>
    <row r="51" spans="8:10" ht="12.75">
      <c r="H51" s="24">
        <f>Electives!B56</f>
        <v>49</v>
      </c>
      <c r="I51" s="24" t="str">
        <f>Electives!C56</f>
        <v>Your Government</v>
      </c>
      <c r="J51" s="20" t="str">
        <f>IF(Electives!O56&gt;0,Electives!O56," ")</f>
        <v> </v>
      </c>
    </row>
    <row r="52" spans="8:10" ht="12.75">
      <c r="H52" s="24">
        <f>Electives!B57</f>
        <v>50</v>
      </c>
      <c r="I52" s="24" t="str">
        <f>Electives!C57</f>
        <v>Banking</v>
      </c>
      <c r="J52" s="20" t="str">
        <f>IF(Electives!O57&gt;0,Electives!O57,"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2.xml><?xml version="1.0" encoding="utf-8"?>
<worksheet xmlns="http://schemas.openxmlformats.org/spreadsheetml/2006/main" xmlns:r="http://schemas.openxmlformats.org/officeDocument/2006/relationships">
  <dimension ref="A1:F165"/>
  <sheetViews>
    <sheetView showGridLines="0" workbookViewId="0" topLeftCell="A1">
      <selection activeCell="C3" sqref="C3"/>
    </sheetView>
  </sheetViews>
  <sheetFormatPr defaultColWidth="9.140625" defaultRowHeight="12.75"/>
  <cols>
    <col min="1" max="1" width="3.140625" style="0" customWidth="1"/>
    <col min="2" max="2" width="15.140625" style="0" customWidth="1"/>
    <col min="3" max="3" width="30.57421875" style="0" customWidth="1"/>
    <col min="4" max="4" width="15.140625" style="0" customWidth="1"/>
    <col min="5" max="5" width="30.57421875" style="0" customWidth="1"/>
    <col min="6" max="6" width="2.8515625" style="0" customWidth="1"/>
  </cols>
  <sheetData>
    <row r="1" spans="1:6" ht="28.5" customHeight="1">
      <c r="A1" s="152" t="s">
        <v>258</v>
      </c>
      <c r="B1" s="127" t="str">
        <f>'Scout 1'!A1</f>
        <v>Scout 1</v>
      </c>
      <c r="F1" s="152" t="s">
        <v>258</v>
      </c>
    </row>
    <row r="2" spans="1:6" ht="12.75">
      <c r="A2" s="152"/>
      <c r="B2" s="153" t="s">
        <v>241</v>
      </c>
      <c r="C2" s="153"/>
      <c r="D2" s="153" t="s">
        <v>242</v>
      </c>
      <c r="E2" s="153"/>
      <c r="F2" s="152"/>
    </row>
    <row r="3" spans="1:6" ht="12.75">
      <c r="A3" s="152"/>
      <c r="B3" s="99" t="s">
        <v>243</v>
      </c>
      <c r="C3" s="128"/>
      <c r="D3" s="99" t="s">
        <v>243</v>
      </c>
      <c r="E3" s="129"/>
      <c r="F3" s="152"/>
    </row>
    <row r="4" spans="1:6" ht="12.75">
      <c r="A4" s="152"/>
      <c r="B4" s="99" t="s">
        <v>244</v>
      </c>
      <c r="C4" s="128"/>
      <c r="D4" s="99" t="s">
        <v>244</v>
      </c>
      <c r="E4" s="129"/>
      <c r="F4" s="152"/>
    </row>
    <row r="5" spans="1:6" ht="12.75">
      <c r="A5" s="152"/>
      <c r="B5" s="99" t="s">
        <v>245</v>
      </c>
      <c r="C5" s="128"/>
      <c r="D5" s="99" t="s">
        <v>245</v>
      </c>
      <c r="E5" s="129"/>
      <c r="F5" s="152"/>
    </row>
    <row r="6" spans="1:6" ht="12.75">
      <c r="A6" s="152"/>
      <c r="B6" s="99" t="s">
        <v>246</v>
      </c>
      <c r="C6" s="128"/>
      <c r="D6" s="99" t="s">
        <v>246</v>
      </c>
      <c r="E6" s="129"/>
      <c r="F6" s="152"/>
    </row>
    <row r="7" spans="1:6" ht="12.75">
      <c r="A7" s="152"/>
      <c r="B7" s="99" t="s">
        <v>247</v>
      </c>
      <c r="C7" s="128"/>
      <c r="D7" s="99" t="s">
        <v>247</v>
      </c>
      <c r="E7" s="129"/>
      <c r="F7" s="152"/>
    </row>
    <row r="8" spans="1:6" ht="12.75">
      <c r="A8" s="152"/>
      <c r="B8" s="99" t="s">
        <v>248</v>
      </c>
      <c r="C8" s="128"/>
      <c r="D8" s="99" t="s">
        <v>248</v>
      </c>
      <c r="E8" s="129"/>
      <c r="F8" s="152"/>
    </row>
    <row r="9" spans="1:6" ht="12.75">
      <c r="A9" s="152"/>
      <c r="B9" s="99" t="s">
        <v>249</v>
      </c>
      <c r="C9" s="128"/>
      <c r="D9" s="99" t="s">
        <v>249</v>
      </c>
      <c r="E9" s="129"/>
      <c r="F9" s="152"/>
    </row>
    <row r="10" spans="1:6" ht="12.75">
      <c r="A10" s="152"/>
      <c r="B10" s="99" t="s">
        <v>250</v>
      </c>
      <c r="C10" s="128"/>
      <c r="D10" s="99" t="s">
        <v>250</v>
      </c>
      <c r="E10" s="129"/>
      <c r="F10" s="152"/>
    </row>
    <row r="11" spans="1:6" ht="12.75">
      <c r="A11" s="152"/>
      <c r="B11" s="130" t="s">
        <v>251</v>
      </c>
      <c r="C11" s="131"/>
      <c r="D11" s="130" t="s">
        <v>251</v>
      </c>
      <c r="E11" s="132"/>
      <c r="F11" s="152"/>
    </row>
    <row r="12" spans="1:6" ht="28.5" customHeight="1">
      <c r="A12" s="152"/>
      <c r="B12" s="127" t="str">
        <f>'Scout 2'!A1</f>
        <v>Scout 2</v>
      </c>
      <c r="F12" s="152"/>
    </row>
    <row r="13" spans="1:6" ht="12.75">
      <c r="A13" s="152"/>
      <c r="B13" s="153" t="s">
        <v>241</v>
      </c>
      <c r="C13" s="153"/>
      <c r="D13" s="153" t="s">
        <v>242</v>
      </c>
      <c r="E13" s="153"/>
      <c r="F13" s="152"/>
    </row>
    <row r="14" spans="1:6" ht="12.75">
      <c r="A14" s="152"/>
      <c r="B14" s="99" t="s">
        <v>243</v>
      </c>
      <c r="C14" s="128"/>
      <c r="D14" s="99" t="s">
        <v>243</v>
      </c>
      <c r="E14" s="129"/>
      <c r="F14" s="152"/>
    </row>
    <row r="15" spans="1:6" ht="12.75">
      <c r="A15" s="152"/>
      <c r="B15" s="99" t="s">
        <v>244</v>
      </c>
      <c r="C15" s="128"/>
      <c r="D15" s="99" t="s">
        <v>244</v>
      </c>
      <c r="E15" s="129"/>
      <c r="F15" s="152"/>
    </row>
    <row r="16" spans="1:6" ht="12.75">
      <c r="A16" s="152"/>
      <c r="B16" s="99" t="s">
        <v>245</v>
      </c>
      <c r="C16" s="128"/>
      <c r="D16" s="99" t="s">
        <v>245</v>
      </c>
      <c r="E16" s="129"/>
      <c r="F16" s="152"/>
    </row>
    <row r="17" spans="1:6" ht="12.75">
      <c r="A17" s="152"/>
      <c r="B17" s="99" t="s">
        <v>246</v>
      </c>
      <c r="C17" s="128"/>
      <c r="D17" s="99" t="s">
        <v>246</v>
      </c>
      <c r="E17" s="129"/>
      <c r="F17" s="152"/>
    </row>
    <row r="18" spans="1:6" ht="12.75">
      <c r="A18" s="152"/>
      <c r="B18" s="99" t="s">
        <v>247</v>
      </c>
      <c r="C18" s="128"/>
      <c r="D18" s="99" t="s">
        <v>247</v>
      </c>
      <c r="E18" s="129"/>
      <c r="F18" s="152"/>
    </row>
    <row r="19" spans="1:6" ht="12.75">
      <c r="A19" s="152"/>
      <c r="B19" s="99" t="s">
        <v>248</v>
      </c>
      <c r="C19" s="128"/>
      <c r="D19" s="99" t="s">
        <v>248</v>
      </c>
      <c r="E19" s="129"/>
      <c r="F19" s="152"/>
    </row>
    <row r="20" spans="1:6" ht="12.75">
      <c r="A20" s="152"/>
      <c r="B20" s="99" t="s">
        <v>249</v>
      </c>
      <c r="C20" s="128"/>
      <c r="D20" s="99" t="s">
        <v>249</v>
      </c>
      <c r="E20" s="129"/>
      <c r="F20" s="152"/>
    </row>
    <row r="21" spans="1:6" ht="12.75">
      <c r="A21" s="152"/>
      <c r="B21" s="99" t="s">
        <v>250</v>
      </c>
      <c r="C21" s="128"/>
      <c r="D21" s="99" t="s">
        <v>250</v>
      </c>
      <c r="E21" s="129"/>
      <c r="F21" s="152"/>
    </row>
    <row r="22" spans="1:6" ht="12.75">
      <c r="A22" s="152"/>
      <c r="B22" s="130" t="s">
        <v>251</v>
      </c>
      <c r="C22" s="131"/>
      <c r="D22" s="130" t="s">
        <v>251</v>
      </c>
      <c r="E22" s="132"/>
      <c r="F22" s="152"/>
    </row>
    <row r="23" spans="1:6" ht="28.5" customHeight="1">
      <c r="A23" s="152"/>
      <c r="B23" s="127" t="str">
        <f>'Scout 3'!A1</f>
        <v>Scout 3</v>
      </c>
      <c r="F23" s="152"/>
    </row>
    <row r="24" spans="1:6" ht="12.75">
      <c r="A24" s="152"/>
      <c r="B24" s="153" t="s">
        <v>241</v>
      </c>
      <c r="C24" s="153"/>
      <c r="D24" s="153" t="s">
        <v>242</v>
      </c>
      <c r="E24" s="153"/>
      <c r="F24" s="152"/>
    </row>
    <row r="25" spans="1:6" ht="12.75">
      <c r="A25" s="152"/>
      <c r="B25" s="99" t="s">
        <v>243</v>
      </c>
      <c r="C25" s="128"/>
      <c r="D25" s="99" t="s">
        <v>243</v>
      </c>
      <c r="E25" s="129"/>
      <c r="F25" s="152"/>
    </row>
    <row r="26" spans="1:6" ht="12.75">
      <c r="A26" s="152"/>
      <c r="B26" s="99" t="s">
        <v>244</v>
      </c>
      <c r="C26" s="128"/>
      <c r="D26" s="99" t="s">
        <v>244</v>
      </c>
      <c r="E26" s="129"/>
      <c r="F26" s="152"/>
    </row>
    <row r="27" spans="1:6" ht="12.75">
      <c r="A27" s="152"/>
      <c r="B27" s="99" t="s">
        <v>245</v>
      </c>
      <c r="C27" s="128"/>
      <c r="D27" s="99" t="s">
        <v>245</v>
      </c>
      <c r="E27" s="129"/>
      <c r="F27" s="152"/>
    </row>
    <row r="28" spans="1:6" ht="12.75">
      <c r="A28" s="152"/>
      <c r="B28" s="99" t="s">
        <v>246</v>
      </c>
      <c r="C28" s="128"/>
      <c r="D28" s="99" t="s">
        <v>246</v>
      </c>
      <c r="E28" s="129"/>
      <c r="F28" s="152"/>
    </row>
    <row r="29" spans="1:6" ht="12.75">
      <c r="A29" s="152"/>
      <c r="B29" s="99" t="s">
        <v>247</v>
      </c>
      <c r="C29" s="128"/>
      <c r="D29" s="99" t="s">
        <v>247</v>
      </c>
      <c r="E29" s="129"/>
      <c r="F29" s="152"/>
    </row>
    <row r="30" spans="1:6" ht="12.75">
      <c r="A30" s="152"/>
      <c r="B30" s="99" t="s">
        <v>248</v>
      </c>
      <c r="C30" s="128"/>
      <c r="D30" s="99" t="s">
        <v>248</v>
      </c>
      <c r="E30" s="129"/>
      <c r="F30" s="152"/>
    </row>
    <row r="31" spans="1:6" ht="12.75">
      <c r="A31" s="152"/>
      <c r="B31" s="99" t="s">
        <v>249</v>
      </c>
      <c r="C31" s="128"/>
      <c r="D31" s="99" t="s">
        <v>249</v>
      </c>
      <c r="E31" s="129"/>
      <c r="F31" s="152"/>
    </row>
    <row r="32" spans="1:6" ht="12.75">
      <c r="A32" s="152"/>
      <c r="B32" s="99" t="s">
        <v>250</v>
      </c>
      <c r="C32" s="128"/>
      <c r="D32" s="99" t="s">
        <v>250</v>
      </c>
      <c r="E32" s="129"/>
      <c r="F32" s="152"/>
    </row>
    <row r="33" spans="1:6" ht="12.75">
      <c r="A33" s="152"/>
      <c r="B33" s="130" t="s">
        <v>251</v>
      </c>
      <c r="C33" s="131"/>
      <c r="D33" s="130" t="s">
        <v>251</v>
      </c>
      <c r="E33" s="132"/>
      <c r="F33" s="152"/>
    </row>
    <row r="34" spans="1:6" ht="28.5" customHeight="1">
      <c r="A34" s="152"/>
      <c r="B34" s="127" t="str">
        <f>'Scout 4'!A1</f>
        <v>Scout 4</v>
      </c>
      <c r="F34" s="152"/>
    </row>
    <row r="35" spans="1:6" ht="12.75">
      <c r="A35" s="152"/>
      <c r="B35" s="154" t="s">
        <v>241</v>
      </c>
      <c r="C35" s="154"/>
      <c r="D35" s="153" t="s">
        <v>242</v>
      </c>
      <c r="E35" s="153"/>
      <c r="F35" s="152"/>
    </row>
    <row r="36" spans="1:6" ht="12.75">
      <c r="A36" s="152"/>
      <c r="B36" s="99" t="s">
        <v>243</v>
      </c>
      <c r="C36" s="128"/>
      <c r="D36" s="99" t="s">
        <v>243</v>
      </c>
      <c r="E36" s="129"/>
      <c r="F36" s="152"/>
    </row>
    <row r="37" spans="1:6" ht="12.75">
      <c r="A37" s="152"/>
      <c r="B37" s="99" t="s">
        <v>244</v>
      </c>
      <c r="C37" s="128"/>
      <c r="D37" s="99" t="s">
        <v>244</v>
      </c>
      <c r="E37" s="129"/>
      <c r="F37" s="152"/>
    </row>
    <row r="38" spans="1:6" ht="12.75">
      <c r="A38" s="152"/>
      <c r="B38" s="99" t="s">
        <v>245</v>
      </c>
      <c r="C38" s="128"/>
      <c r="D38" s="99" t="s">
        <v>245</v>
      </c>
      <c r="E38" s="129"/>
      <c r="F38" s="152"/>
    </row>
    <row r="39" spans="1:6" ht="12.75">
      <c r="A39" s="152"/>
      <c r="B39" s="99" t="s">
        <v>246</v>
      </c>
      <c r="C39" s="128"/>
      <c r="D39" s="99" t="s">
        <v>246</v>
      </c>
      <c r="E39" s="129"/>
      <c r="F39" s="152"/>
    </row>
    <row r="40" spans="1:6" ht="12.75">
      <c r="A40" s="152"/>
      <c r="B40" s="99" t="s">
        <v>247</v>
      </c>
      <c r="C40" s="128"/>
      <c r="D40" s="99" t="s">
        <v>247</v>
      </c>
      <c r="E40" s="129"/>
      <c r="F40" s="152"/>
    </row>
    <row r="41" spans="1:6" ht="12.75">
      <c r="A41" s="152"/>
      <c r="B41" s="99" t="s">
        <v>248</v>
      </c>
      <c r="C41" s="128"/>
      <c r="D41" s="99" t="s">
        <v>248</v>
      </c>
      <c r="E41" s="129"/>
      <c r="F41" s="152"/>
    </row>
    <row r="42" spans="1:6" ht="12.75">
      <c r="A42" s="152"/>
      <c r="B42" s="99" t="s">
        <v>249</v>
      </c>
      <c r="C42" s="128"/>
      <c r="D42" s="99" t="s">
        <v>249</v>
      </c>
      <c r="E42" s="129"/>
      <c r="F42" s="152"/>
    </row>
    <row r="43" spans="1:6" ht="12.75">
      <c r="A43" s="152"/>
      <c r="B43" s="99" t="s">
        <v>250</v>
      </c>
      <c r="C43" s="128"/>
      <c r="D43" s="99" t="s">
        <v>250</v>
      </c>
      <c r="E43" s="129"/>
      <c r="F43" s="152"/>
    </row>
    <row r="44" spans="1:6" ht="12.75">
      <c r="A44" s="152"/>
      <c r="B44" s="130" t="s">
        <v>251</v>
      </c>
      <c r="C44" s="131"/>
      <c r="D44" s="130" t="s">
        <v>251</v>
      </c>
      <c r="E44" s="132"/>
      <c r="F44" s="152"/>
    </row>
    <row r="45" spans="1:6" ht="28.5" customHeight="1">
      <c r="A45" s="152"/>
      <c r="B45" s="127" t="str">
        <f>'Scout 5'!A1</f>
        <v>Scout 5</v>
      </c>
      <c r="F45" s="152"/>
    </row>
    <row r="46" spans="1:6" ht="12.75">
      <c r="A46" s="152"/>
      <c r="B46" s="153" t="s">
        <v>241</v>
      </c>
      <c r="C46" s="153"/>
      <c r="D46" s="153" t="s">
        <v>242</v>
      </c>
      <c r="E46" s="153"/>
      <c r="F46" s="152"/>
    </row>
    <row r="47" spans="1:6" ht="12.75">
      <c r="A47" s="152"/>
      <c r="B47" s="99" t="s">
        <v>243</v>
      </c>
      <c r="C47" s="128"/>
      <c r="D47" s="99" t="s">
        <v>243</v>
      </c>
      <c r="E47" s="129"/>
      <c r="F47" s="152"/>
    </row>
    <row r="48" spans="1:6" ht="12.75">
      <c r="A48" s="152"/>
      <c r="B48" s="99" t="s">
        <v>244</v>
      </c>
      <c r="C48" s="128"/>
      <c r="D48" s="99" t="s">
        <v>244</v>
      </c>
      <c r="E48" s="129"/>
      <c r="F48" s="152"/>
    </row>
    <row r="49" spans="1:6" ht="12.75">
      <c r="A49" s="152"/>
      <c r="B49" s="99" t="s">
        <v>245</v>
      </c>
      <c r="C49" s="128"/>
      <c r="D49" s="99" t="s">
        <v>245</v>
      </c>
      <c r="E49" s="129"/>
      <c r="F49" s="152"/>
    </row>
    <row r="50" spans="1:6" ht="12.75">
      <c r="A50" s="152"/>
      <c r="B50" s="99" t="s">
        <v>246</v>
      </c>
      <c r="C50" s="128"/>
      <c r="D50" s="99" t="s">
        <v>246</v>
      </c>
      <c r="E50" s="129"/>
      <c r="F50" s="152"/>
    </row>
    <row r="51" spans="1:6" ht="12.75">
      <c r="A51" s="152"/>
      <c r="B51" s="99" t="s">
        <v>247</v>
      </c>
      <c r="C51" s="128"/>
      <c r="D51" s="99" t="s">
        <v>247</v>
      </c>
      <c r="E51" s="129"/>
      <c r="F51" s="152"/>
    </row>
    <row r="52" spans="1:6" ht="12.75">
      <c r="A52" s="152"/>
      <c r="B52" s="99" t="s">
        <v>248</v>
      </c>
      <c r="C52" s="128"/>
      <c r="D52" s="99" t="s">
        <v>248</v>
      </c>
      <c r="E52" s="129"/>
      <c r="F52" s="152"/>
    </row>
    <row r="53" spans="1:6" ht="12.75">
      <c r="A53" s="152"/>
      <c r="B53" s="99" t="s">
        <v>249</v>
      </c>
      <c r="C53" s="128"/>
      <c r="D53" s="99" t="s">
        <v>249</v>
      </c>
      <c r="E53" s="129"/>
      <c r="F53" s="152"/>
    </row>
    <row r="54" spans="1:6" ht="12.75">
      <c r="A54" s="152"/>
      <c r="B54" s="99" t="s">
        <v>250</v>
      </c>
      <c r="C54" s="128"/>
      <c r="D54" s="99" t="s">
        <v>250</v>
      </c>
      <c r="E54" s="129"/>
      <c r="F54" s="152"/>
    </row>
    <row r="55" spans="1:6" ht="12.75">
      <c r="A55" s="152"/>
      <c r="B55" s="130" t="s">
        <v>251</v>
      </c>
      <c r="C55" s="131"/>
      <c r="D55" s="130" t="s">
        <v>251</v>
      </c>
      <c r="E55" s="132"/>
      <c r="F55" s="152"/>
    </row>
    <row r="56" spans="1:6" ht="28.5" customHeight="1">
      <c r="A56" s="152"/>
      <c r="B56" s="127" t="str">
        <f>'Scout 6'!A1</f>
        <v>Scout 6</v>
      </c>
      <c r="F56" s="152"/>
    </row>
    <row r="57" spans="1:6" ht="12.75">
      <c r="A57" s="152"/>
      <c r="B57" s="153" t="s">
        <v>241</v>
      </c>
      <c r="C57" s="153"/>
      <c r="D57" s="153" t="s">
        <v>242</v>
      </c>
      <c r="E57" s="153"/>
      <c r="F57" s="152"/>
    </row>
    <row r="58" spans="1:6" ht="12.75">
      <c r="A58" s="152"/>
      <c r="B58" s="99" t="s">
        <v>243</v>
      </c>
      <c r="C58" s="128"/>
      <c r="D58" s="99" t="s">
        <v>243</v>
      </c>
      <c r="E58" s="129"/>
      <c r="F58" s="152"/>
    </row>
    <row r="59" spans="1:6" ht="12.75">
      <c r="A59" s="152"/>
      <c r="B59" s="99" t="s">
        <v>244</v>
      </c>
      <c r="C59" s="128"/>
      <c r="D59" s="99" t="s">
        <v>244</v>
      </c>
      <c r="E59" s="129"/>
      <c r="F59" s="152"/>
    </row>
    <row r="60" spans="1:6" ht="12.75">
      <c r="A60" s="152"/>
      <c r="B60" s="99" t="s">
        <v>245</v>
      </c>
      <c r="C60" s="128"/>
      <c r="D60" s="99" t="s">
        <v>245</v>
      </c>
      <c r="E60" s="129"/>
      <c r="F60" s="152"/>
    </row>
    <row r="61" spans="1:6" ht="12.75">
      <c r="A61" s="152"/>
      <c r="B61" s="99" t="s">
        <v>246</v>
      </c>
      <c r="C61" s="128"/>
      <c r="D61" s="99" t="s">
        <v>246</v>
      </c>
      <c r="E61" s="129"/>
      <c r="F61" s="152"/>
    </row>
    <row r="62" spans="1:6" ht="12.75">
      <c r="A62" s="152"/>
      <c r="B62" s="99" t="s">
        <v>247</v>
      </c>
      <c r="C62" s="128"/>
      <c r="D62" s="99" t="s">
        <v>247</v>
      </c>
      <c r="E62" s="129"/>
      <c r="F62" s="152"/>
    </row>
    <row r="63" spans="1:6" ht="12.75">
      <c r="A63" s="152"/>
      <c r="B63" s="99" t="s">
        <v>248</v>
      </c>
      <c r="C63" s="128"/>
      <c r="D63" s="99" t="s">
        <v>248</v>
      </c>
      <c r="E63" s="129"/>
      <c r="F63" s="152"/>
    </row>
    <row r="64" spans="1:6" ht="12.75">
      <c r="A64" s="152"/>
      <c r="B64" s="99" t="s">
        <v>249</v>
      </c>
      <c r="C64" s="128"/>
      <c r="D64" s="99" t="s">
        <v>249</v>
      </c>
      <c r="E64" s="129"/>
      <c r="F64" s="152"/>
    </row>
    <row r="65" spans="1:6" ht="12.75">
      <c r="A65" s="152"/>
      <c r="B65" s="99" t="s">
        <v>250</v>
      </c>
      <c r="C65" s="128"/>
      <c r="D65" s="99" t="s">
        <v>250</v>
      </c>
      <c r="E65" s="129"/>
      <c r="F65" s="152"/>
    </row>
    <row r="66" spans="1:6" ht="12.75">
      <c r="A66" s="152"/>
      <c r="B66" s="130" t="s">
        <v>251</v>
      </c>
      <c r="C66" s="131"/>
      <c r="D66" s="130" t="s">
        <v>251</v>
      </c>
      <c r="E66" s="132"/>
      <c r="F66" s="152"/>
    </row>
    <row r="67" spans="1:6" ht="28.5" customHeight="1">
      <c r="A67" s="152"/>
      <c r="B67" s="127" t="str">
        <f>'Scout 7'!A1</f>
        <v>Scout 7</v>
      </c>
      <c r="F67" s="152"/>
    </row>
    <row r="68" spans="1:6" ht="12.75">
      <c r="A68" s="152"/>
      <c r="B68" s="153" t="s">
        <v>241</v>
      </c>
      <c r="C68" s="153"/>
      <c r="D68" s="153" t="s">
        <v>242</v>
      </c>
      <c r="E68" s="153"/>
      <c r="F68" s="152"/>
    </row>
    <row r="69" spans="1:6" ht="12.75">
      <c r="A69" s="152"/>
      <c r="B69" s="99" t="s">
        <v>243</v>
      </c>
      <c r="C69" s="128"/>
      <c r="D69" s="99" t="s">
        <v>243</v>
      </c>
      <c r="E69" s="129"/>
      <c r="F69" s="152"/>
    </row>
    <row r="70" spans="1:6" ht="12.75">
      <c r="A70" s="152"/>
      <c r="B70" s="99" t="s">
        <v>244</v>
      </c>
      <c r="C70" s="128"/>
      <c r="D70" s="99" t="s">
        <v>244</v>
      </c>
      <c r="E70" s="129"/>
      <c r="F70" s="152"/>
    </row>
    <row r="71" spans="1:6" ht="12.75">
      <c r="A71" s="152"/>
      <c r="B71" s="99" t="s">
        <v>245</v>
      </c>
      <c r="C71" s="128"/>
      <c r="D71" s="99" t="s">
        <v>245</v>
      </c>
      <c r="E71" s="129"/>
      <c r="F71" s="152"/>
    </row>
    <row r="72" spans="1:6" ht="12.75">
      <c r="A72" s="152"/>
      <c r="B72" s="99" t="s">
        <v>246</v>
      </c>
      <c r="C72" s="128"/>
      <c r="D72" s="99" t="s">
        <v>246</v>
      </c>
      <c r="E72" s="129"/>
      <c r="F72" s="152"/>
    </row>
    <row r="73" spans="1:6" ht="12.75">
      <c r="A73" s="152"/>
      <c r="B73" s="99" t="s">
        <v>247</v>
      </c>
      <c r="C73" s="128"/>
      <c r="D73" s="99" t="s">
        <v>247</v>
      </c>
      <c r="E73" s="129"/>
      <c r="F73" s="152"/>
    </row>
    <row r="74" spans="1:6" ht="12.75">
      <c r="A74" s="152"/>
      <c r="B74" s="99" t="s">
        <v>248</v>
      </c>
      <c r="C74" s="128"/>
      <c r="D74" s="99" t="s">
        <v>248</v>
      </c>
      <c r="E74" s="129"/>
      <c r="F74" s="152"/>
    </row>
    <row r="75" spans="1:6" ht="12.75">
      <c r="A75" s="152"/>
      <c r="B75" s="99" t="s">
        <v>249</v>
      </c>
      <c r="C75" s="128"/>
      <c r="D75" s="99" t="s">
        <v>249</v>
      </c>
      <c r="E75" s="129"/>
      <c r="F75" s="152"/>
    </row>
    <row r="76" spans="1:6" ht="12.75">
      <c r="A76" s="152"/>
      <c r="B76" s="99" t="s">
        <v>250</v>
      </c>
      <c r="C76" s="128"/>
      <c r="D76" s="99" t="s">
        <v>250</v>
      </c>
      <c r="E76" s="129"/>
      <c r="F76" s="152"/>
    </row>
    <row r="77" spans="1:6" ht="12.75">
      <c r="A77" s="152"/>
      <c r="B77" s="130" t="s">
        <v>251</v>
      </c>
      <c r="C77" s="131"/>
      <c r="D77" s="130" t="s">
        <v>251</v>
      </c>
      <c r="E77" s="132"/>
      <c r="F77" s="152"/>
    </row>
    <row r="78" spans="1:6" ht="28.5" customHeight="1">
      <c r="A78" s="152"/>
      <c r="B78" s="127" t="str">
        <f>'Scout 8'!A1</f>
        <v>Scout 8</v>
      </c>
      <c r="F78" s="152"/>
    </row>
    <row r="79" spans="1:6" ht="12.75">
      <c r="A79" s="152"/>
      <c r="B79" s="153" t="s">
        <v>241</v>
      </c>
      <c r="C79" s="153"/>
      <c r="D79" s="153" t="s">
        <v>242</v>
      </c>
      <c r="E79" s="153"/>
      <c r="F79" s="152"/>
    </row>
    <row r="80" spans="1:6" ht="12.75">
      <c r="A80" s="152"/>
      <c r="B80" s="99" t="s">
        <v>243</v>
      </c>
      <c r="C80" s="128"/>
      <c r="D80" s="99" t="s">
        <v>243</v>
      </c>
      <c r="E80" s="129"/>
      <c r="F80" s="152"/>
    </row>
    <row r="81" spans="1:6" ht="12.75">
      <c r="A81" s="152"/>
      <c r="B81" s="99" t="s">
        <v>244</v>
      </c>
      <c r="C81" s="128"/>
      <c r="D81" s="99" t="s">
        <v>244</v>
      </c>
      <c r="E81" s="129"/>
      <c r="F81" s="152"/>
    </row>
    <row r="82" spans="1:6" ht="12.75">
      <c r="A82" s="152"/>
      <c r="B82" s="99" t="s">
        <v>245</v>
      </c>
      <c r="C82" s="128"/>
      <c r="D82" s="99" t="s">
        <v>245</v>
      </c>
      <c r="E82" s="129"/>
      <c r="F82" s="152"/>
    </row>
    <row r="83" spans="1:6" ht="12.75">
      <c r="A83" s="152"/>
      <c r="B83" s="99" t="s">
        <v>246</v>
      </c>
      <c r="C83" s="128"/>
      <c r="D83" s="99" t="s">
        <v>246</v>
      </c>
      <c r="E83" s="129"/>
      <c r="F83" s="152"/>
    </row>
    <row r="84" spans="1:6" ht="12.75">
      <c r="A84" s="152"/>
      <c r="B84" s="99" t="s">
        <v>247</v>
      </c>
      <c r="C84" s="128"/>
      <c r="D84" s="99" t="s">
        <v>247</v>
      </c>
      <c r="E84" s="129"/>
      <c r="F84" s="152"/>
    </row>
    <row r="85" spans="1:6" ht="12.75">
      <c r="A85" s="152"/>
      <c r="B85" s="99" t="s">
        <v>248</v>
      </c>
      <c r="C85" s="128"/>
      <c r="D85" s="99" t="s">
        <v>248</v>
      </c>
      <c r="E85" s="129"/>
      <c r="F85" s="152"/>
    </row>
    <row r="86" spans="1:6" ht="12.75">
      <c r="A86" s="152"/>
      <c r="B86" s="99" t="s">
        <v>249</v>
      </c>
      <c r="C86" s="128"/>
      <c r="D86" s="99" t="s">
        <v>249</v>
      </c>
      <c r="E86" s="129"/>
      <c r="F86" s="152"/>
    </row>
    <row r="87" spans="1:6" ht="12.75">
      <c r="A87" s="152"/>
      <c r="B87" s="99" t="s">
        <v>250</v>
      </c>
      <c r="C87" s="128"/>
      <c r="D87" s="99" t="s">
        <v>250</v>
      </c>
      <c r="E87" s="129"/>
      <c r="F87" s="152"/>
    </row>
    <row r="88" spans="1:6" ht="12.75">
      <c r="A88" s="152"/>
      <c r="B88" s="130" t="s">
        <v>251</v>
      </c>
      <c r="C88" s="131"/>
      <c r="D88" s="130" t="s">
        <v>251</v>
      </c>
      <c r="E88" s="132"/>
      <c r="F88" s="152"/>
    </row>
    <row r="89" spans="1:6" ht="28.5" customHeight="1">
      <c r="A89" s="152"/>
      <c r="B89" s="127" t="str">
        <f>'Scout 9'!A1</f>
        <v>Scout 9</v>
      </c>
      <c r="F89" s="152"/>
    </row>
    <row r="90" spans="1:6" ht="12.75">
      <c r="A90" s="152"/>
      <c r="B90" s="153" t="s">
        <v>241</v>
      </c>
      <c r="C90" s="153"/>
      <c r="D90" s="153" t="s">
        <v>242</v>
      </c>
      <c r="E90" s="153"/>
      <c r="F90" s="152"/>
    </row>
    <row r="91" spans="1:6" ht="12.75">
      <c r="A91" s="152"/>
      <c r="B91" s="99" t="s">
        <v>243</v>
      </c>
      <c r="C91" s="128"/>
      <c r="D91" s="99" t="s">
        <v>243</v>
      </c>
      <c r="E91" s="129"/>
      <c r="F91" s="152"/>
    </row>
    <row r="92" spans="1:6" ht="12.75">
      <c r="A92" s="152"/>
      <c r="B92" s="99" t="s">
        <v>244</v>
      </c>
      <c r="C92" s="128"/>
      <c r="D92" s="99" t="s">
        <v>244</v>
      </c>
      <c r="E92" s="129"/>
      <c r="F92" s="152"/>
    </row>
    <row r="93" spans="1:6" ht="12.75">
      <c r="A93" s="152"/>
      <c r="B93" s="99" t="s">
        <v>245</v>
      </c>
      <c r="C93" s="128"/>
      <c r="D93" s="99" t="s">
        <v>245</v>
      </c>
      <c r="E93" s="129"/>
      <c r="F93" s="152"/>
    </row>
    <row r="94" spans="1:6" ht="12.75">
      <c r="A94" s="152"/>
      <c r="B94" s="99" t="s">
        <v>246</v>
      </c>
      <c r="C94" s="128"/>
      <c r="D94" s="99" t="s">
        <v>246</v>
      </c>
      <c r="E94" s="129"/>
      <c r="F94" s="152"/>
    </row>
    <row r="95" spans="1:6" ht="12.75">
      <c r="A95" s="152"/>
      <c r="B95" s="99" t="s">
        <v>247</v>
      </c>
      <c r="C95" s="128"/>
      <c r="D95" s="99" t="s">
        <v>247</v>
      </c>
      <c r="E95" s="129"/>
      <c r="F95" s="152"/>
    </row>
    <row r="96" spans="1:6" ht="12.75">
      <c r="A96" s="152"/>
      <c r="B96" s="99" t="s">
        <v>248</v>
      </c>
      <c r="C96" s="128"/>
      <c r="D96" s="99" t="s">
        <v>248</v>
      </c>
      <c r="E96" s="129"/>
      <c r="F96" s="152"/>
    </row>
    <row r="97" spans="1:6" ht="12.75">
      <c r="A97" s="152"/>
      <c r="B97" s="99" t="s">
        <v>249</v>
      </c>
      <c r="C97" s="128"/>
      <c r="D97" s="99" t="s">
        <v>249</v>
      </c>
      <c r="E97" s="129"/>
      <c r="F97" s="152"/>
    </row>
    <row r="98" spans="1:6" ht="12.75">
      <c r="A98" s="152"/>
      <c r="B98" s="99" t="s">
        <v>250</v>
      </c>
      <c r="C98" s="128"/>
      <c r="D98" s="99" t="s">
        <v>250</v>
      </c>
      <c r="E98" s="129"/>
      <c r="F98" s="152"/>
    </row>
    <row r="99" spans="1:6" ht="12.75">
      <c r="A99" s="152"/>
      <c r="B99" s="130" t="s">
        <v>251</v>
      </c>
      <c r="C99" s="131"/>
      <c r="D99" s="130" t="s">
        <v>251</v>
      </c>
      <c r="E99" s="132"/>
      <c r="F99" s="152"/>
    </row>
    <row r="100" spans="1:6" ht="28.5" customHeight="1">
      <c r="A100" s="152"/>
      <c r="B100" s="127" t="str">
        <f>'Scout 10'!A1</f>
        <v>Scout 10</v>
      </c>
      <c r="F100" s="152"/>
    </row>
    <row r="101" spans="1:6" ht="12.75">
      <c r="A101" s="152"/>
      <c r="B101" s="153" t="s">
        <v>241</v>
      </c>
      <c r="C101" s="153"/>
      <c r="D101" s="153" t="s">
        <v>242</v>
      </c>
      <c r="E101" s="153"/>
      <c r="F101" s="152"/>
    </row>
    <row r="102" spans="1:6" ht="12.75">
      <c r="A102" s="152"/>
      <c r="B102" s="99" t="s">
        <v>243</v>
      </c>
      <c r="C102" s="128"/>
      <c r="D102" s="99" t="s">
        <v>243</v>
      </c>
      <c r="E102" s="129"/>
      <c r="F102" s="152"/>
    </row>
    <row r="103" spans="1:6" ht="12.75">
      <c r="A103" s="152"/>
      <c r="B103" s="99" t="s">
        <v>244</v>
      </c>
      <c r="C103" s="128"/>
      <c r="D103" s="99" t="s">
        <v>244</v>
      </c>
      <c r="E103" s="129"/>
      <c r="F103" s="152"/>
    </row>
    <row r="104" spans="1:6" ht="12.75">
      <c r="A104" s="152"/>
      <c r="B104" s="99" t="s">
        <v>245</v>
      </c>
      <c r="C104" s="128"/>
      <c r="D104" s="99" t="s">
        <v>245</v>
      </c>
      <c r="E104" s="129"/>
      <c r="F104" s="152"/>
    </row>
    <row r="105" spans="1:6" ht="12.75">
      <c r="A105" s="152"/>
      <c r="B105" s="99" t="s">
        <v>246</v>
      </c>
      <c r="C105" s="128"/>
      <c r="D105" s="99" t="s">
        <v>246</v>
      </c>
      <c r="E105" s="129"/>
      <c r="F105" s="152"/>
    </row>
    <row r="106" spans="1:6" ht="12.75">
      <c r="A106" s="152"/>
      <c r="B106" s="99" t="s">
        <v>247</v>
      </c>
      <c r="C106" s="128"/>
      <c r="D106" s="99" t="s">
        <v>247</v>
      </c>
      <c r="E106" s="129"/>
      <c r="F106" s="152"/>
    </row>
    <row r="107" spans="1:6" ht="12.75">
      <c r="A107" s="152"/>
      <c r="B107" s="99" t="s">
        <v>248</v>
      </c>
      <c r="C107" s="128"/>
      <c r="D107" s="99" t="s">
        <v>248</v>
      </c>
      <c r="E107" s="129"/>
      <c r="F107" s="152"/>
    </row>
    <row r="108" spans="1:6" ht="12.75">
      <c r="A108" s="152"/>
      <c r="B108" s="99" t="s">
        <v>249</v>
      </c>
      <c r="C108" s="128"/>
      <c r="D108" s="99" t="s">
        <v>249</v>
      </c>
      <c r="E108" s="129"/>
      <c r="F108" s="152"/>
    </row>
    <row r="109" spans="1:6" ht="12.75">
      <c r="A109" s="152"/>
      <c r="B109" s="99" t="s">
        <v>250</v>
      </c>
      <c r="C109" s="128"/>
      <c r="D109" s="99" t="s">
        <v>250</v>
      </c>
      <c r="E109" s="129"/>
      <c r="F109" s="152"/>
    </row>
    <row r="110" spans="1:6" ht="12.75">
      <c r="A110" s="152"/>
      <c r="B110" s="130" t="s">
        <v>251</v>
      </c>
      <c r="C110" s="131"/>
      <c r="D110" s="130" t="s">
        <v>251</v>
      </c>
      <c r="E110" s="132"/>
      <c r="F110" s="152"/>
    </row>
    <row r="111" spans="1:6" ht="28.5" customHeight="1">
      <c r="A111" s="152"/>
      <c r="B111" s="127" t="str">
        <f>'Scout 11'!A1</f>
        <v>Scout 11</v>
      </c>
      <c r="F111" s="152"/>
    </row>
    <row r="112" spans="1:6" ht="12.75">
      <c r="A112" s="152"/>
      <c r="B112" s="153" t="s">
        <v>241</v>
      </c>
      <c r="C112" s="153"/>
      <c r="D112" s="153" t="s">
        <v>242</v>
      </c>
      <c r="E112" s="153"/>
      <c r="F112" s="152"/>
    </row>
    <row r="113" spans="1:6" ht="12.75">
      <c r="A113" s="152"/>
      <c r="B113" s="99" t="s">
        <v>243</v>
      </c>
      <c r="C113" s="128"/>
      <c r="D113" s="99" t="s">
        <v>243</v>
      </c>
      <c r="E113" s="129"/>
      <c r="F113" s="152"/>
    </row>
    <row r="114" spans="1:6" ht="12.75">
      <c r="A114" s="152"/>
      <c r="B114" s="99" t="s">
        <v>244</v>
      </c>
      <c r="C114" s="128"/>
      <c r="D114" s="99" t="s">
        <v>244</v>
      </c>
      <c r="E114" s="129"/>
      <c r="F114" s="152"/>
    </row>
    <row r="115" spans="1:6" ht="12.75">
      <c r="A115" s="152"/>
      <c r="B115" s="99" t="s">
        <v>245</v>
      </c>
      <c r="C115" s="128"/>
      <c r="D115" s="99" t="s">
        <v>245</v>
      </c>
      <c r="E115" s="129"/>
      <c r="F115" s="152"/>
    </row>
    <row r="116" spans="1:6" ht="12.75">
      <c r="A116" s="152"/>
      <c r="B116" s="99" t="s">
        <v>246</v>
      </c>
      <c r="C116" s="128"/>
      <c r="D116" s="99" t="s">
        <v>246</v>
      </c>
      <c r="E116" s="129"/>
      <c r="F116" s="152"/>
    </row>
    <row r="117" spans="1:6" ht="12.75">
      <c r="A117" s="152"/>
      <c r="B117" s="99" t="s">
        <v>247</v>
      </c>
      <c r="C117" s="128"/>
      <c r="D117" s="99" t="s">
        <v>247</v>
      </c>
      <c r="E117" s="129"/>
      <c r="F117" s="152"/>
    </row>
    <row r="118" spans="1:6" ht="12.75">
      <c r="A118" s="152"/>
      <c r="B118" s="99" t="s">
        <v>248</v>
      </c>
      <c r="C118" s="128"/>
      <c r="D118" s="99" t="s">
        <v>248</v>
      </c>
      <c r="E118" s="129"/>
      <c r="F118" s="152"/>
    </row>
    <row r="119" spans="1:6" ht="12.75">
      <c r="A119" s="152"/>
      <c r="B119" s="99" t="s">
        <v>249</v>
      </c>
      <c r="C119" s="128"/>
      <c r="D119" s="99" t="s">
        <v>249</v>
      </c>
      <c r="E119" s="129"/>
      <c r="F119" s="152"/>
    </row>
    <row r="120" spans="1:6" ht="12.75">
      <c r="A120" s="152"/>
      <c r="B120" s="99" t="s">
        <v>250</v>
      </c>
      <c r="C120" s="128"/>
      <c r="D120" s="99" t="s">
        <v>250</v>
      </c>
      <c r="E120" s="129"/>
      <c r="F120" s="152"/>
    </row>
    <row r="121" spans="1:6" ht="12.75">
      <c r="A121" s="152"/>
      <c r="B121" s="130" t="s">
        <v>251</v>
      </c>
      <c r="C121" s="131"/>
      <c r="D121" s="130" t="s">
        <v>251</v>
      </c>
      <c r="E121" s="132"/>
      <c r="F121" s="152"/>
    </row>
    <row r="122" spans="1:6" ht="28.5" customHeight="1">
      <c r="A122" s="152"/>
      <c r="B122" s="127" t="str">
        <f>'Scout 12'!A1</f>
        <v>Scout 12</v>
      </c>
      <c r="F122" s="152"/>
    </row>
    <row r="123" spans="1:6" ht="12.75">
      <c r="A123" s="152"/>
      <c r="B123" s="153" t="s">
        <v>241</v>
      </c>
      <c r="C123" s="153"/>
      <c r="D123" s="153" t="s">
        <v>242</v>
      </c>
      <c r="E123" s="153"/>
      <c r="F123" s="152"/>
    </row>
    <row r="124" spans="1:6" ht="12.75">
      <c r="A124" s="152"/>
      <c r="B124" s="99" t="s">
        <v>243</v>
      </c>
      <c r="C124" s="128"/>
      <c r="D124" s="99" t="s">
        <v>243</v>
      </c>
      <c r="E124" s="129"/>
      <c r="F124" s="152"/>
    </row>
    <row r="125" spans="1:6" ht="12.75">
      <c r="A125" s="152"/>
      <c r="B125" s="99" t="s">
        <v>244</v>
      </c>
      <c r="C125" s="128"/>
      <c r="D125" s="99" t="s">
        <v>244</v>
      </c>
      <c r="E125" s="129"/>
      <c r="F125" s="152"/>
    </row>
    <row r="126" spans="1:6" ht="12.75">
      <c r="A126" s="152"/>
      <c r="B126" s="99" t="s">
        <v>245</v>
      </c>
      <c r="C126" s="128"/>
      <c r="D126" s="99" t="s">
        <v>245</v>
      </c>
      <c r="E126" s="129"/>
      <c r="F126" s="152"/>
    </row>
    <row r="127" spans="1:6" ht="12.75">
      <c r="A127" s="152"/>
      <c r="B127" s="99" t="s">
        <v>246</v>
      </c>
      <c r="C127" s="128"/>
      <c r="D127" s="99" t="s">
        <v>246</v>
      </c>
      <c r="E127" s="129"/>
      <c r="F127" s="152"/>
    </row>
    <row r="128" spans="1:6" ht="12.75">
      <c r="A128" s="152"/>
      <c r="B128" s="99" t="s">
        <v>247</v>
      </c>
      <c r="C128" s="128"/>
      <c r="D128" s="99" t="s">
        <v>247</v>
      </c>
      <c r="E128" s="129"/>
      <c r="F128" s="152"/>
    </row>
    <row r="129" spans="1:6" ht="12.75">
      <c r="A129" s="152"/>
      <c r="B129" s="99" t="s">
        <v>248</v>
      </c>
      <c r="C129" s="128"/>
      <c r="D129" s="99" t="s">
        <v>248</v>
      </c>
      <c r="E129" s="129"/>
      <c r="F129" s="152"/>
    </row>
    <row r="130" spans="1:6" ht="12.75">
      <c r="A130" s="152"/>
      <c r="B130" s="99" t="s">
        <v>249</v>
      </c>
      <c r="C130" s="128"/>
      <c r="D130" s="99" t="s">
        <v>249</v>
      </c>
      <c r="E130" s="129"/>
      <c r="F130" s="152"/>
    </row>
    <row r="131" spans="1:6" ht="12.75">
      <c r="A131" s="152"/>
      <c r="B131" s="99" t="s">
        <v>250</v>
      </c>
      <c r="C131" s="128"/>
      <c r="D131" s="99" t="s">
        <v>250</v>
      </c>
      <c r="E131" s="129"/>
      <c r="F131" s="152"/>
    </row>
    <row r="132" spans="1:6" ht="12.75">
      <c r="A132" s="152"/>
      <c r="B132" s="130" t="s">
        <v>251</v>
      </c>
      <c r="C132" s="131"/>
      <c r="D132" s="130" t="s">
        <v>251</v>
      </c>
      <c r="E132" s="132"/>
      <c r="F132" s="152"/>
    </row>
    <row r="133" spans="1:6" ht="28.5" customHeight="1">
      <c r="A133" s="152"/>
      <c r="B133" s="127" t="str">
        <f>'Scout 13'!A1</f>
        <v>Scout 13</v>
      </c>
      <c r="F133" s="152"/>
    </row>
    <row r="134" spans="1:6" ht="12.75">
      <c r="A134" s="152"/>
      <c r="B134" s="153" t="s">
        <v>241</v>
      </c>
      <c r="C134" s="153"/>
      <c r="D134" s="153" t="s">
        <v>242</v>
      </c>
      <c r="E134" s="153"/>
      <c r="F134" s="152"/>
    </row>
    <row r="135" spans="1:6" ht="12.75">
      <c r="A135" s="152"/>
      <c r="B135" s="99" t="s">
        <v>243</v>
      </c>
      <c r="C135" s="128"/>
      <c r="D135" s="99" t="s">
        <v>243</v>
      </c>
      <c r="E135" s="129"/>
      <c r="F135" s="152"/>
    </row>
    <row r="136" spans="1:6" ht="12.75">
      <c r="A136" s="152"/>
      <c r="B136" s="99" t="s">
        <v>244</v>
      </c>
      <c r="C136" s="128"/>
      <c r="D136" s="99" t="s">
        <v>244</v>
      </c>
      <c r="E136" s="129"/>
      <c r="F136" s="152"/>
    </row>
    <row r="137" spans="1:6" ht="12.75">
      <c r="A137" s="152"/>
      <c r="B137" s="99" t="s">
        <v>245</v>
      </c>
      <c r="C137" s="128"/>
      <c r="D137" s="99" t="s">
        <v>245</v>
      </c>
      <c r="E137" s="129"/>
      <c r="F137" s="152"/>
    </row>
    <row r="138" spans="1:6" ht="12.75">
      <c r="A138" s="152"/>
      <c r="B138" s="99" t="s">
        <v>246</v>
      </c>
      <c r="C138" s="128"/>
      <c r="D138" s="99" t="s">
        <v>246</v>
      </c>
      <c r="E138" s="129"/>
      <c r="F138" s="152"/>
    </row>
    <row r="139" spans="1:6" ht="12.75">
      <c r="A139" s="152"/>
      <c r="B139" s="99" t="s">
        <v>247</v>
      </c>
      <c r="C139" s="128"/>
      <c r="D139" s="99" t="s">
        <v>247</v>
      </c>
      <c r="E139" s="129"/>
      <c r="F139" s="152"/>
    </row>
    <row r="140" spans="1:6" ht="12.75">
      <c r="A140" s="152"/>
      <c r="B140" s="99" t="s">
        <v>248</v>
      </c>
      <c r="C140" s="128"/>
      <c r="D140" s="99" t="s">
        <v>248</v>
      </c>
      <c r="E140" s="129"/>
      <c r="F140" s="152"/>
    </row>
    <row r="141" spans="1:6" ht="12.75">
      <c r="A141" s="152"/>
      <c r="B141" s="99" t="s">
        <v>249</v>
      </c>
      <c r="C141" s="128"/>
      <c r="D141" s="99" t="s">
        <v>249</v>
      </c>
      <c r="E141" s="129"/>
      <c r="F141" s="152"/>
    </row>
    <row r="142" spans="1:6" ht="12.75">
      <c r="A142" s="152"/>
      <c r="B142" s="99" t="s">
        <v>250</v>
      </c>
      <c r="C142" s="128"/>
      <c r="D142" s="99" t="s">
        <v>250</v>
      </c>
      <c r="E142" s="129"/>
      <c r="F142" s="152"/>
    </row>
    <row r="143" spans="1:6" ht="12.75">
      <c r="A143" s="152"/>
      <c r="B143" s="130" t="s">
        <v>251</v>
      </c>
      <c r="C143" s="131"/>
      <c r="D143" s="130" t="s">
        <v>251</v>
      </c>
      <c r="E143" s="132"/>
      <c r="F143" s="152"/>
    </row>
    <row r="144" spans="1:6" ht="28.5" customHeight="1">
      <c r="A144" s="152"/>
      <c r="B144" s="127" t="str">
        <f>'Scout 14'!A1</f>
        <v>Scout 14</v>
      </c>
      <c r="F144" s="152"/>
    </row>
    <row r="145" spans="1:6" ht="12.75">
      <c r="A145" s="152"/>
      <c r="B145" s="153" t="s">
        <v>241</v>
      </c>
      <c r="C145" s="153"/>
      <c r="D145" s="153" t="s">
        <v>242</v>
      </c>
      <c r="E145" s="153"/>
      <c r="F145" s="152"/>
    </row>
    <row r="146" spans="1:6" ht="12.75">
      <c r="A146" s="152"/>
      <c r="B146" s="99" t="s">
        <v>243</v>
      </c>
      <c r="C146" s="128"/>
      <c r="D146" s="99" t="s">
        <v>243</v>
      </c>
      <c r="E146" s="129"/>
      <c r="F146" s="152"/>
    </row>
    <row r="147" spans="1:6" ht="12.75">
      <c r="A147" s="152"/>
      <c r="B147" s="99" t="s">
        <v>244</v>
      </c>
      <c r="C147" s="128"/>
      <c r="D147" s="99" t="s">
        <v>244</v>
      </c>
      <c r="E147" s="129"/>
      <c r="F147" s="152"/>
    </row>
    <row r="148" spans="1:6" ht="12.75">
      <c r="A148" s="152"/>
      <c r="B148" s="99" t="s">
        <v>245</v>
      </c>
      <c r="C148" s="128"/>
      <c r="D148" s="99" t="s">
        <v>245</v>
      </c>
      <c r="E148" s="129"/>
      <c r="F148" s="152"/>
    </row>
    <row r="149" spans="1:6" ht="12.75">
      <c r="A149" s="152"/>
      <c r="B149" s="99" t="s">
        <v>246</v>
      </c>
      <c r="C149" s="128"/>
      <c r="D149" s="99" t="s">
        <v>246</v>
      </c>
      <c r="E149" s="129"/>
      <c r="F149" s="152"/>
    </row>
    <row r="150" spans="1:6" ht="12.75">
      <c r="A150" s="152"/>
      <c r="B150" s="99" t="s">
        <v>247</v>
      </c>
      <c r="C150" s="128"/>
      <c r="D150" s="99" t="s">
        <v>247</v>
      </c>
      <c r="E150" s="129"/>
      <c r="F150" s="152"/>
    </row>
    <row r="151" spans="1:6" ht="12.75">
      <c r="A151" s="152"/>
      <c r="B151" s="99" t="s">
        <v>248</v>
      </c>
      <c r="C151" s="128"/>
      <c r="D151" s="99" t="s">
        <v>248</v>
      </c>
      <c r="E151" s="129"/>
      <c r="F151" s="152"/>
    </row>
    <row r="152" spans="1:6" ht="12.75">
      <c r="A152" s="152"/>
      <c r="B152" s="99" t="s">
        <v>249</v>
      </c>
      <c r="C152" s="128"/>
      <c r="D152" s="99" t="s">
        <v>249</v>
      </c>
      <c r="E152" s="129"/>
      <c r="F152" s="152"/>
    </row>
    <row r="153" spans="1:6" ht="12.75">
      <c r="A153" s="152"/>
      <c r="B153" s="99" t="s">
        <v>250</v>
      </c>
      <c r="C153" s="128"/>
      <c r="D153" s="99" t="s">
        <v>250</v>
      </c>
      <c r="E153" s="129"/>
      <c r="F153" s="152"/>
    </row>
    <row r="154" spans="1:6" ht="12.75">
      <c r="A154" s="152"/>
      <c r="B154" s="130" t="s">
        <v>251</v>
      </c>
      <c r="C154" s="131"/>
      <c r="D154" s="130" t="s">
        <v>251</v>
      </c>
      <c r="E154" s="132"/>
      <c r="F154" s="152"/>
    </row>
    <row r="155" spans="1:6" ht="28.5" customHeight="1">
      <c r="A155" s="152"/>
      <c r="B155" s="127" t="str">
        <f>'Scout 15'!A1</f>
        <v>Scout 15</v>
      </c>
      <c r="F155" s="152"/>
    </row>
    <row r="156" spans="1:6" ht="12.75">
      <c r="A156" s="152"/>
      <c r="B156" s="153" t="s">
        <v>241</v>
      </c>
      <c r="C156" s="153"/>
      <c r="D156" s="153" t="s">
        <v>242</v>
      </c>
      <c r="E156" s="153"/>
      <c r="F156" s="152"/>
    </row>
    <row r="157" spans="1:6" ht="12.75">
      <c r="A157" s="152"/>
      <c r="B157" s="99" t="s">
        <v>243</v>
      </c>
      <c r="C157" s="128"/>
      <c r="D157" s="99" t="s">
        <v>243</v>
      </c>
      <c r="E157" s="129"/>
      <c r="F157" s="152"/>
    </row>
    <row r="158" spans="1:6" ht="12.75">
      <c r="A158" s="152"/>
      <c r="B158" s="99" t="s">
        <v>244</v>
      </c>
      <c r="C158" s="128"/>
      <c r="D158" s="99" t="s">
        <v>244</v>
      </c>
      <c r="E158" s="129"/>
      <c r="F158" s="152"/>
    </row>
    <row r="159" spans="1:6" ht="12.75">
      <c r="A159" s="152"/>
      <c r="B159" s="99" t="s">
        <v>245</v>
      </c>
      <c r="C159" s="128"/>
      <c r="D159" s="99" t="s">
        <v>245</v>
      </c>
      <c r="E159" s="129"/>
      <c r="F159" s="152"/>
    </row>
    <row r="160" spans="1:6" ht="12.75">
      <c r="A160" s="152"/>
      <c r="B160" s="99" t="s">
        <v>246</v>
      </c>
      <c r="C160" s="128"/>
      <c r="D160" s="99" t="s">
        <v>246</v>
      </c>
      <c r="E160" s="129"/>
      <c r="F160" s="152"/>
    </row>
    <row r="161" spans="1:6" ht="12.75">
      <c r="A161" s="152"/>
      <c r="B161" s="99" t="s">
        <v>247</v>
      </c>
      <c r="C161" s="128"/>
      <c r="D161" s="99" t="s">
        <v>247</v>
      </c>
      <c r="E161" s="129"/>
      <c r="F161" s="152"/>
    </row>
    <row r="162" spans="1:6" ht="12.75">
      <c r="A162" s="152"/>
      <c r="B162" s="99" t="s">
        <v>248</v>
      </c>
      <c r="C162" s="128"/>
      <c r="D162" s="99" t="s">
        <v>248</v>
      </c>
      <c r="E162" s="129"/>
      <c r="F162" s="152"/>
    </row>
    <row r="163" spans="1:6" ht="12.75">
      <c r="A163" s="152"/>
      <c r="B163" s="99" t="s">
        <v>249</v>
      </c>
      <c r="C163" s="128"/>
      <c r="D163" s="99" t="s">
        <v>249</v>
      </c>
      <c r="E163" s="129"/>
      <c r="F163" s="152"/>
    </row>
    <row r="164" spans="1:6" ht="12.75">
      <c r="A164" s="152"/>
      <c r="B164" s="99" t="s">
        <v>250</v>
      </c>
      <c r="C164" s="128"/>
      <c r="D164" s="99" t="s">
        <v>250</v>
      </c>
      <c r="E164" s="129"/>
      <c r="F164" s="152"/>
    </row>
    <row r="165" spans="1:6" ht="12.75">
      <c r="A165" s="152"/>
      <c r="B165" s="130" t="s">
        <v>251</v>
      </c>
      <c r="C165" s="131"/>
      <c r="D165" s="130" t="s">
        <v>251</v>
      </c>
      <c r="E165" s="132"/>
      <c r="F165" s="152"/>
    </row>
  </sheetData>
  <sheetProtection password="C42A" sheet="1" objects="1" scenarios="1"/>
  <mergeCells count="32">
    <mergeCell ref="D46:E46"/>
    <mergeCell ref="B46:C46"/>
    <mergeCell ref="D24:E24"/>
    <mergeCell ref="B24:C24"/>
    <mergeCell ref="B35:C35"/>
    <mergeCell ref="D35:E35"/>
    <mergeCell ref="B2:C2"/>
    <mergeCell ref="D2:E2"/>
    <mergeCell ref="D13:E13"/>
    <mergeCell ref="B13:C13"/>
    <mergeCell ref="B68:C68"/>
    <mergeCell ref="D68:E68"/>
    <mergeCell ref="B57:C57"/>
    <mergeCell ref="D57:E57"/>
    <mergeCell ref="B145:C145"/>
    <mergeCell ref="D145:E145"/>
    <mergeCell ref="D156:E156"/>
    <mergeCell ref="B156:C156"/>
    <mergeCell ref="B123:C123"/>
    <mergeCell ref="D123:E123"/>
    <mergeCell ref="D134:E134"/>
    <mergeCell ref="B134:C134"/>
    <mergeCell ref="F1:F165"/>
    <mergeCell ref="A1:A165"/>
    <mergeCell ref="B79:C79"/>
    <mergeCell ref="D79:E79"/>
    <mergeCell ref="D90:E90"/>
    <mergeCell ref="B90:C90"/>
    <mergeCell ref="B101:C101"/>
    <mergeCell ref="D101:E101"/>
    <mergeCell ref="D112:E112"/>
    <mergeCell ref="B112:C112"/>
  </mergeCells>
  <printOptions/>
  <pageMargins left="0.5" right="0.5" top="1.16" bottom="1" header="0.5" footer="0.5"/>
  <pageSetup orientation="portrait" r:id="rId1"/>
  <headerFooter alignWithMargins="0">
    <oddHeader>&amp;C&amp;"Arial,Bold"&amp;14TigerTrax&amp;"Arial,Regular"&amp;10
&amp;"Arial,Bold"&amp;12Parent Contact Info - &amp;D</oddHeader>
  </headerFooter>
  <rowBreaks count="3" manualBreakCount="3">
    <brk id="44" max="255" man="1"/>
    <brk id="88" max="255" man="1"/>
    <brk id="132"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12</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IF(Bobcat!P6="A","A"," ")</f>
        <v> </v>
      </c>
      <c r="G3" s="65"/>
      <c r="H3" s="24">
        <f>Electives!B8</f>
        <v>1</v>
      </c>
      <c r="I3" s="24" t="str">
        <f>Electives!C8</f>
        <v>How Do You Celebrate?</v>
      </c>
      <c r="J3" s="20" t="str">
        <f>IF(Electives!P8&gt;0,Electives!P8," ")</f>
        <v> </v>
      </c>
    </row>
    <row r="4" spans="1:10" ht="12.75" customHeight="1">
      <c r="A4" s="26" t="s">
        <v>165</v>
      </c>
      <c r="B4" s="20" t="str">
        <f>IF(COUNTIF(F3:F13,"A")&gt;10,"C",IF(COUNTIF(F3:F13,"A")&gt;0,"P"," "))</f>
        <v> </v>
      </c>
      <c r="D4" s="67"/>
      <c r="E4" s="66" t="s">
        <v>35</v>
      </c>
      <c r="F4" s="20" t="str">
        <f>IF(Bobcat!P7="A","A"," ")</f>
        <v> </v>
      </c>
      <c r="H4" s="24">
        <f>Electives!B9</f>
        <v>2</v>
      </c>
      <c r="I4" s="24" t="str">
        <f>Electives!C9</f>
        <v>Making Decorations</v>
      </c>
      <c r="J4" s="20" t="str">
        <f>IF(Electives!P9&gt;0,Electives!P9," ")</f>
        <v> </v>
      </c>
    </row>
    <row r="5" spans="1:10" ht="12.75">
      <c r="A5" s="27" t="s">
        <v>125</v>
      </c>
      <c r="B5" s="33" t="str">
        <f>Achievements!P9</f>
        <v> </v>
      </c>
      <c r="D5" s="67"/>
      <c r="E5" s="66" t="s">
        <v>36</v>
      </c>
      <c r="F5" s="20" t="str">
        <f>IF(Bobcat!P8="A","A"," ")</f>
        <v> </v>
      </c>
      <c r="H5" s="24">
        <f>Electives!B10</f>
        <v>3</v>
      </c>
      <c r="I5" s="24" t="str">
        <f>Electives!C10</f>
        <v>Fun and Games</v>
      </c>
      <c r="J5" s="20" t="str">
        <f>IF(Electives!P10&gt;0,Electives!P10," ")</f>
        <v> </v>
      </c>
    </row>
    <row r="6" spans="1:10" ht="12.75">
      <c r="A6" s="67" t="s">
        <v>155</v>
      </c>
      <c r="B6" s="33" t="str">
        <f>IF(COUNTIF(B14:B18,"C")&gt;4,"C",IF(COUNTIF(B14:B18,"C")&gt;0,"P",IF(COUNTIF(B14:B18,"P")&gt;0,"P"," ")))</f>
        <v> </v>
      </c>
      <c r="D6" s="71"/>
      <c r="E6" s="66" t="s">
        <v>37</v>
      </c>
      <c r="F6" s="20" t="str">
        <f>IF(Bobcat!P9="A","A"," ")</f>
        <v> </v>
      </c>
      <c r="H6" s="24">
        <f>Electives!B11</f>
        <v>4</v>
      </c>
      <c r="I6" s="24" t="str">
        <f>Electives!C11</f>
        <v>Display a Picture</v>
      </c>
      <c r="J6" s="20" t="str">
        <f>IF(Electives!P11&gt;0,Electives!P11,"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IF(Bobcat!P10="A","A"," ")</f>
        <v> </v>
      </c>
      <c r="H7" s="24">
        <f>Electives!B12</f>
        <v>5</v>
      </c>
      <c r="I7" s="24" t="str">
        <f>Electives!C12</f>
        <v>Family Mobile</v>
      </c>
      <c r="J7" s="20" t="str">
        <f>IF(Electives!P12&gt;0,Electives!P12,"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IF(Bobcat!P11="A","A"," ")</f>
        <v> </v>
      </c>
      <c r="H8" s="24">
        <f>Electives!B13</f>
        <v>6</v>
      </c>
      <c r="I8" s="24" t="str">
        <f>Electives!C13</f>
        <v>Song Time</v>
      </c>
      <c r="J8" s="20" t="str">
        <f>IF(Electives!P13&gt;0,Electives!P13,"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IF(Bobcat!P12="A","A"," ")</f>
        <v> </v>
      </c>
      <c r="H9" s="24">
        <f>Electives!B14</f>
        <v>7</v>
      </c>
      <c r="I9" s="24" t="str">
        <f>Electives!C14</f>
        <v>Play Along</v>
      </c>
      <c r="J9" s="20" t="str">
        <f>IF(Electives!P14&gt;0,Electives!P14," ")</f>
        <v> </v>
      </c>
    </row>
    <row r="10" spans="1:10" ht="12" customHeight="1">
      <c r="A10" s="75" t="s">
        <v>164</v>
      </c>
      <c r="B10" s="33" t="str">
        <f>IF(Electives!P6&lt;&gt;" ",INT(Electives!P6/10)," ")</f>
        <v> </v>
      </c>
      <c r="D10" s="69">
        <v>5</v>
      </c>
      <c r="E10" s="66" t="s">
        <v>41</v>
      </c>
      <c r="F10" s="20" t="str">
        <f>IF(Bobcat!P13="A","A"," ")</f>
        <v> </v>
      </c>
      <c r="H10" s="24">
        <f>Electives!B15</f>
        <v>8</v>
      </c>
      <c r="I10" s="24" t="str">
        <f>Electives!C15</f>
        <v>Your Religious Leaders</v>
      </c>
      <c r="J10" s="20" t="str">
        <f>IF(Electives!P15&gt;0,Electives!P15," ")</f>
        <v> </v>
      </c>
    </row>
    <row r="11" spans="4:10" ht="12.75">
      <c r="D11" s="69">
        <v>6</v>
      </c>
      <c r="E11" s="66" t="s">
        <v>42</v>
      </c>
      <c r="F11" s="20" t="str">
        <f>IF(Bobcat!P14="A","A"," ")</f>
        <v> </v>
      </c>
      <c r="H11" s="24">
        <f>Electives!B16</f>
        <v>9</v>
      </c>
      <c r="I11" s="24" t="str">
        <f>Electives!C16</f>
        <v>A New Friend</v>
      </c>
      <c r="J11" s="20" t="str">
        <f>IF(Electives!P16&gt;0,Electives!P16," ")</f>
        <v> </v>
      </c>
    </row>
    <row r="12" spans="4:10" ht="12.75" customHeight="1">
      <c r="D12" s="69">
        <v>7</v>
      </c>
      <c r="E12" s="66" t="s">
        <v>43</v>
      </c>
      <c r="F12" s="20" t="str">
        <f>IF(Bobcat!P15="A","A"," ")</f>
        <v> </v>
      </c>
      <c r="H12" s="24">
        <f>Electives!B17</f>
        <v>10</v>
      </c>
      <c r="I12" s="24" t="str">
        <f>Electives!C17</f>
        <v>Helping Hands</v>
      </c>
      <c r="J12" s="20" t="str">
        <f>IF(Electives!P17&gt;0,Electives!P17," ")</f>
        <v> </v>
      </c>
    </row>
    <row r="13" spans="1:10" ht="12.75">
      <c r="A13" s="1" t="s">
        <v>22</v>
      </c>
      <c r="D13" s="69">
        <v>8</v>
      </c>
      <c r="E13" s="66" t="s">
        <v>44</v>
      </c>
      <c r="F13" s="20" t="str">
        <f>IF(Bobcat!P16="A","A"," ")</f>
        <v> </v>
      </c>
      <c r="H13" s="24">
        <f>Electives!B18</f>
        <v>11</v>
      </c>
      <c r="I13" s="24" t="str">
        <f>Electives!C18</f>
        <v>Helping the Needy</v>
      </c>
      <c r="J13" s="20" t="str">
        <f>IF(Electives!P18&gt;0,Electives!P18," ")</f>
        <v> </v>
      </c>
    </row>
    <row r="14" spans="1:10" ht="12.75">
      <c r="A14" s="28" t="s">
        <v>47</v>
      </c>
      <c r="B14" s="35" t="str">
        <f>Achievements!P14</f>
        <v> </v>
      </c>
      <c r="H14" s="24">
        <f>Electives!B19</f>
        <v>12</v>
      </c>
      <c r="I14" s="24" t="str">
        <f>Electives!C19</f>
        <v>A Friendly Greeting</v>
      </c>
      <c r="J14" s="20" t="str">
        <f>IF(Electives!P19&gt;0,Electives!P19," ")</f>
        <v> </v>
      </c>
    </row>
    <row r="15" spans="1:10" ht="12.75">
      <c r="A15" s="29" t="s">
        <v>51</v>
      </c>
      <c r="B15" s="35" t="str">
        <f>Achievements!P19</f>
        <v> </v>
      </c>
      <c r="H15" s="24">
        <f>Electives!B20</f>
        <v>13</v>
      </c>
      <c r="I15" s="24" t="str">
        <f>Electives!C20</f>
        <v>Making Change</v>
      </c>
      <c r="J15" s="20" t="str">
        <f>IF(Electives!P20&gt;0,Electives!P20," ")</f>
        <v> </v>
      </c>
    </row>
    <row r="16" spans="1:10" ht="12.75" customHeight="1">
      <c r="A16" s="29" t="s">
        <v>56</v>
      </c>
      <c r="B16" s="35" t="str">
        <f>Achievements!P25</f>
        <v> </v>
      </c>
      <c r="D16" s="223" t="s">
        <v>125</v>
      </c>
      <c r="E16" s="223"/>
      <c r="F16" s="223"/>
      <c r="H16" s="24">
        <f>Electives!B21</f>
        <v>14</v>
      </c>
      <c r="I16" s="24" t="str">
        <f>Electives!C21</f>
        <v>Reading Fun</v>
      </c>
      <c r="J16" s="20" t="str">
        <f>IF(Electives!P21&gt;0,Electives!P21," ")</f>
        <v> </v>
      </c>
    </row>
    <row r="17" spans="1:10" ht="12.75">
      <c r="A17" s="29" t="s">
        <v>55</v>
      </c>
      <c r="B17" s="35" t="str">
        <f>Achievements!P30</f>
        <v> </v>
      </c>
      <c r="D17" s="223"/>
      <c r="E17" s="223"/>
      <c r="F17" s="223"/>
      <c r="H17" s="24">
        <f>Electives!B22</f>
        <v>15</v>
      </c>
      <c r="I17" s="24" t="str">
        <f>Electives!C22</f>
        <v>Our Colorful World</v>
      </c>
      <c r="J17" s="20" t="str">
        <f>IF(Electives!P22&gt;0,Electives!P22," ")</f>
        <v> </v>
      </c>
    </row>
    <row r="18" spans="1:10" ht="12.75">
      <c r="A18" s="30" t="s">
        <v>160</v>
      </c>
      <c r="B18" s="35" t="str">
        <f>Achievements!P35</f>
        <v> </v>
      </c>
      <c r="D18" s="20">
        <v>1</v>
      </c>
      <c r="E18" s="66" t="s">
        <v>159</v>
      </c>
      <c r="F18" s="20" t="str">
        <f>IF(Achievements!P6="A","A"," ")</f>
        <v> </v>
      </c>
      <c r="H18" s="24">
        <f>Electives!B23</f>
        <v>16</v>
      </c>
      <c r="I18" s="24" t="str">
        <f>Electives!C23</f>
        <v>Collecting and Other Hobbies</v>
      </c>
      <c r="J18" s="20" t="str">
        <f>IF(Electives!P23&gt;0,Electives!P23," ")</f>
        <v> </v>
      </c>
    </row>
    <row r="19" spans="1:10" ht="12.75">
      <c r="A19" s="73"/>
      <c r="B19" s="74"/>
      <c r="D19" s="20">
        <v>2</v>
      </c>
      <c r="E19" s="66" t="s">
        <v>72</v>
      </c>
      <c r="F19" s="20" t="str">
        <f>IF(Achievements!P7="A","A"," ")</f>
        <v> </v>
      </c>
      <c r="H19" s="24">
        <f>Electives!B24</f>
        <v>17</v>
      </c>
      <c r="I19" s="24" t="str">
        <f>Electives!C24</f>
        <v>Make a Model</v>
      </c>
      <c r="J19" s="20" t="str">
        <f>IF(Electives!P24&gt;0,Electives!P24," ")</f>
        <v> </v>
      </c>
    </row>
    <row r="20" spans="1:10" ht="12.75" customHeight="1">
      <c r="A20" s="73"/>
      <c r="B20" s="74"/>
      <c r="D20" s="20">
        <v>3</v>
      </c>
      <c r="E20" s="66" t="s">
        <v>229</v>
      </c>
      <c r="F20" s="20" t="str">
        <f>IF(Achievements!P8="A","A"," ")</f>
        <v> </v>
      </c>
      <c r="H20" s="24">
        <f>Electives!B25</f>
        <v>18</v>
      </c>
      <c r="I20" s="24" t="str">
        <f>Electives!C25</f>
        <v>Sew a Button</v>
      </c>
      <c r="J20" s="20" t="str">
        <f>IF(Electives!P25&gt;0,Electives!P25," ")</f>
        <v> </v>
      </c>
    </row>
    <row r="21" spans="1:10" ht="12.75">
      <c r="A21" s="73"/>
      <c r="B21" s="74"/>
      <c r="H21" s="24">
        <f>Electives!B26</f>
        <v>19</v>
      </c>
      <c r="I21" s="24" t="str">
        <f>Electives!C26</f>
        <v>Magic Fun</v>
      </c>
      <c r="J21" s="20" t="str">
        <f>IF(Electives!P26&gt;0,Electives!P26," ")</f>
        <v> </v>
      </c>
    </row>
    <row r="22" spans="1:10" ht="12.75">
      <c r="A22" s="73"/>
      <c r="B22" s="74"/>
      <c r="H22" s="24">
        <f>Electives!B27</f>
        <v>20</v>
      </c>
      <c r="I22" s="24" t="str">
        <f>Electives!C27</f>
        <v>Get the Word Out</v>
      </c>
      <c r="J22" s="20" t="str">
        <f>IF(Electives!P27&gt;0,Electives!P27," ")</f>
        <v> </v>
      </c>
    </row>
    <row r="23" spans="1:10" ht="12.75">
      <c r="A23" s="73"/>
      <c r="B23" s="74"/>
      <c r="D23" s="224" t="s">
        <v>131</v>
      </c>
      <c r="E23" s="224"/>
      <c r="F23" s="224"/>
      <c r="H23" s="24">
        <f>Electives!B28</f>
        <v>21</v>
      </c>
      <c r="I23" s="24" t="str">
        <f>Electives!C28</f>
        <v>The Show Must Go On</v>
      </c>
      <c r="J23" s="20" t="str">
        <f>IF(Electives!P28&gt;0,Electives!P28," ")</f>
        <v> </v>
      </c>
    </row>
    <row r="24" spans="4:10" ht="12.75" customHeight="1">
      <c r="D24" s="224"/>
      <c r="E24" s="224"/>
      <c r="F24" s="224"/>
      <c r="H24" s="24">
        <f>Electives!B29</f>
        <v>22</v>
      </c>
      <c r="I24" s="24" t="str">
        <f>Electives!C29</f>
        <v>Picnic Fun</v>
      </c>
      <c r="J24" s="20" t="str">
        <f>IF(Electives!P29&gt;0,Electives!P29," ")</f>
        <v> </v>
      </c>
    </row>
    <row r="25" spans="4:10" ht="12.75" customHeight="1">
      <c r="D25" s="65" t="str">
        <f>Achievements!$B10</f>
        <v>1. Making My Family Special</v>
      </c>
      <c r="E25" s="65"/>
      <c r="F25" s="65"/>
      <c r="H25" s="24">
        <f>Electives!B30</f>
        <v>23</v>
      </c>
      <c r="I25" s="24" t="str">
        <f>Electives!C30</f>
        <v>What Kind of Milk?</v>
      </c>
      <c r="J25" s="20" t="str">
        <f>IF(Electives!P30&gt;0,Electives!P30," ")</f>
        <v> </v>
      </c>
    </row>
    <row r="26" spans="1:10" ht="12.75" customHeight="1">
      <c r="A26" s="31"/>
      <c r="B26" s="2"/>
      <c r="D26" s="20" t="str">
        <f>Achievements!$B11</f>
        <v>f.</v>
      </c>
      <c r="E26" s="3" t="str">
        <f>Achievements!$C11</f>
        <v>Complete a Chore with Partner</v>
      </c>
      <c r="F26" s="20" t="str">
        <f>IF(Achievements!P11="A","A"," ")</f>
        <v> </v>
      </c>
      <c r="H26" s="24">
        <f>Electives!B31</f>
        <v>24</v>
      </c>
      <c r="I26" s="24" t="str">
        <f>Electives!C31</f>
        <v>Help in the Kitchen</v>
      </c>
      <c r="J26" s="20" t="str">
        <f>IF(Electives!P31&gt;0,Electives!P31," ")</f>
        <v> </v>
      </c>
    </row>
    <row r="27" spans="1:10" ht="12.75">
      <c r="A27" s="2"/>
      <c r="B27" s="19"/>
      <c r="D27" s="20" t="str">
        <f>Achievements!$B12</f>
        <v>d.</v>
      </c>
      <c r="E27" s="3" t="str">
        <f>Achievements!$C12</f>
        <v>Make a Family Scrapbook</v>
      </c>
      <c r="F27" s="20" t="str">
        <f>IF(Achievements!P12="A","A"," ")</f>
        <v> </v>
      </c>
      <c r="H27" s="24">
        <f>Electives!B32</f>
        <v>25</v>
      </c>
      <c r="I27" s="24" t="str">
        <f>Electives!C32</f>
        <v>Snack Time</v>
      </c>
      <c r="J27" s="20" t="str">
        <f>IF(Electives!P32&gt;0,Electives!P32," ")</f>
        <v> </v>
      </c>
    </row>
    <row r="28" spans="1:10" ht="12.75">
      <c r="A28" s="2"/>
      <c r="B28" s="19"/>
      <c r="D28" s="20" t="str">
        <f>Achievements!$B13</f>
        <v>g.</v>
      </c>
      <c r="E28" s="3" t="str">
        <f>Achievements!$C13</f>
        <v>Visit historical bldg or old person</v>
      </c>
      <c r="F28" s="20" t="str">
        <f>IF(Achievements!P13="A","A"," ")</f>
        <v> </v>
      </c>
      <c r="H28" s="24">
        <f>Electives!B33</f>
        <v>26</v>
      </c>
      <c r="I28" s="24" t="str">
        <f>Electives!C33</f>
        <v>Phone Manners</v>
      </c>
      <c r="J28" s="20" t="str">
        <f>IF(Electives!P33&gt;0,Electives!P33," ")</f>
        <v> </v>
      </c>
    </row>
    <row r="29" spans="1:10" ht="12.75" customHeight="1">
      <c r="A29" s="2"/>
      <c r="B29" s="76"/>
      <c r="D29" s="65" t="str">
        <f>Achievements!$B15</f>
        <v>2. Where I Live</v>
      </c>
      <c r="E29" s="65"/>
      <c r="F29" s="65"/>
      <c r="H29" s="24">
        <f>Electives!B34</f>
        <v>27</v>
      </c>
      <c r="I29" s="24" t="str">
        <f>Electives!C34</f>
        <v>Emergency!</v>
      </c>
      <c r="J29" s="20" t="str">
        <f>IF(Electives!P34&gt;0,Electives!P34," ")</f>
        <v> </v>
      </c>
    </row>
    <row r="30" spans="1:10" ht="12.75" customHeight="1">
      <c r="A30" s="2"/>
      <c r="B30" s="19"/>
      <c r="D30" s="20" t="str">
        <f>Achievements!$B16</f>
        <v>f.</v>
      </c>
      <c r="E30" s="3" t="str">
        <f>Achievements!$C16</f>
        <v>Look at a map of your community</v>
      </c>
      <c r="F30" s="20" t="str">
        <f>IF(Achievements!P16="A","A"," ")</f>
        <v> </v>
      </c>
      <c r="H30" s="24">
        <f>Electives!B35</f>
        <v>28</v>
      </c>
      <c r="I30" s="24" t="str">
        <f>Electives!C35</f>
        <v>Smoke Detectors</v>
      </c>
      <c r="J30" s="20" t="str">
        <f>IF(Electives!P35&gt;0,Electives!P35," ")</f>
        <v> </v>
      </c>
    </row>
    <row r="31" spans="1:10" ht="12.75">
      <c r="A31" s="2"/>
      <c r="B31" s="19"/>
      <c r="D31" s="20" t="str">
        <f>Achievements!$B17</f>
        <v>d.</v>
      </c>
      <c r="E31" s="3" t="str">
        <f>Achievements!$C17</f>
        <v>Say pledge &amp; do flag ceremony</v>
      </c>
      <c r="F31" s="20" t="str">
        <f>IF(Achievements!P17="A","A"," ")</f>
        <v> </v>
      </c>
      <c r="H31" s="24">
        <f>Electives!B36</f>
        <v>29</v>
      </c>
      <c r="I31" s="24" t="str">
        <f>Electives!C36</f>
        <v>Safety in the Sun</v>
      </c>
      <c r="J31" s="20" t="str">
        <f>IF(Electives!P36&gt;0,Electives!P36," ")</f>
        <v> </v>
      </c>
    </row>
    <row r="32" spans="1:10" ht="12.75">
      <c r="A32" s="2"/>
      <c r="B32" s="19"/>
      <c r="D32" s="20" t="str">
        <f>Achievements!$B18</f>
        <v>g.</v>
      </c>
      <c r="E32" s="3" t="str">
        <f>Achievements!$C18</f>
        <v>Visit police or fire station and ask</v>
      </c>
      <c r="F32" s="20" t="str">
        <f>IF(Achievements!P18="A","A"," ")</f>
        <v> </v>
      </c>
      <c r="H32" s="24">
        <f>Electives!B37</f>
        <v>30</v>
      </c>
      <c r="I32" s="24" t="str">
        <f>Electives!C37</f>
        <v>Plant a Seed</v>
      </c>
      <c r="J32" s="20" t="str">
        <f>IF(Electives!P37&gt;0,Electives!P37,"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IF(Electives!P38&gt;0,Electives!P38," ")</f>
        <v> </v>
      </c>
    </row>
    <row r="34" spans="1:10" ht="12.75" customHeight="1">
      <c r="A34" s="2"/>
      <c r="B34" s="19"/>
      <c r="D34" s="20" t="str">
        <f>Achievements!$B21</f>
        <v>fa.</v>
      </c>
      <c r="E34" s="3" t="str">
        <f>Achievements!$C21</f>
        <v>Plan &amp; practice fire drill</v>
      </c>
      <c r="F34" s="21" t="str">
        <f>IF(Achievements!P21="A","A"," ")</f>
        <v> </v>
      </c>
      <c r="H34" s="24">
        <f>Electives!B39</f>
        <v>32</v>
      </c>
      <c r="I34" s="24" t="str">
        <f>Electives!C39</f>
        <v>Feed the Birds</v>
      </c>
      <c r="J34" s="20" t="str">
        <f>IF(Electives!P39&gt;0,Electives!P39," ")</f>
        <v> </v>
      </c>
    </row>
    <row r="35" spans="1:10" ht="12.75">
      <c r="A35" s="2"/>
      <c r="B35" s="19"/>
      <c r="D35" s="20" t="str">
        <f>Achievements!$B22</f>
        <v>fb.</v>
      </c>
      <c r="E35" s="3" t="str">
        <f>Achievements!$C22</f>
        <v>Develop plan if you get lost</v>
      </c>
      <c r="F35" s="21" t="str">
        <f>IF(Achievements!P22="A","A"," ")</f>
        <v> </v>
      </c>
      <c r="H35" s="24">
        <f>Electives!B40</f>
        <v>33</v>
      </c>
      <c r="I35" s="24" t="str">
        <f>Electives!C40</f>
        <v>Cleanup Treasure Hunt</v>
      </c>
      <c r="J35" s="20" t="str">
        <f>IF(Electives!P40&gt;0,Electives!P40," ")</f>
        <v> </v>
      </c>
    </row>
    <row r="36" spans="1:10" ht="12.75" customHeight="1">
      <c r="A36" s="2"/>
      <c r="B36" s="19"/>
      <c r="D36" s="20" t="str">
        <f>Achievements!$B23</f>
        <v>d.</v>
      </c>
      <c r="E36" s="3" t="str">
        <f>Achievements!$C23</f>
        <v>Make a food guide pyramid</v>
      </c>
      <c r="F36" s="21" t="str">
        <f>IF(Achievements!P23="A","A"," ")</f>
        <v> </v>
      </c>
      <c r="H36" s="24">
        <f>Electives!B41</f>
        <v>34</v>
      </c>
      <c r="I36" s="24" t="str">
        <f>Electives!C41</f>
        <v>Conservation</v>
      </c>
      <c r="J36" s="20" t="str">
        <f>IF(Electives!P41&gt;0,Electives!P41," ")</f>
        <v> </v>
      </c>
    </row>
    <row r="37" spans="1:10" ht="12.75" customHeight="1">
      <c r="A37" s="2"/>
      <c r="B37" s="19"/>
      <c r="D37" s="20" t="str">
        <f>Achievements!$B24</f>
        <v>g.</v>
      </c>
      <c r="E37" s="3" t="str">
        <f>Achievements!$C24</f>
        <v>Watch a sport &amp; learn its rules</v>
      </c>
      <c r="F37" s="21" t="str">
        <f>IF(Achievements!P24="A","A"," ")</f>
        <v> </v>
      </c>
      <c r="H37" s="24">
        <f>Electives!B42</f>
        <v>35</v>
      </c>
      <c r="I37" s="24" t="str">
        <f>Electives!C42</f>
        <v>Fun Outdoors</v>
      </c>
      <c r="J37" s="20" t="str">
        <f>IF(Electives!P42&gt;0,Electives!P42," ")</f>
        <v> </v>
      </c>
    </row>
    <row r="38" spans="1:10" ht="12.75">
      <c r="A38" s="2"/>
      <c r="B38" s="19"/>
      <c r="D38" s="17" t="str">
        <f>Achievements!$B26</f>
        <v>4. How I Tell It</v>
      </c>
      <c r="E38" s="23"/>
      <c r="F38" s="23"/>
      <c r="H38" s="24">
        <f>Electives!B43</f>
        <v>36</v>
      </c>
      <c r="I38" s="24" t="str">
        <f>Electives!C43</f>
        <v>See a Performance</v>
      </c>
      <c r="J38" s="20" t="str">
        <f>IF(Electives!P43&gt;0,Electives!P43," ")</f>
        <v> </v>
      </c>
    </row>
    <row r="39" spans="1:10" ht="12.75" customHeight="1">
      <c r="A39" s="2"/>
      <c r="B39" s="19"/>
      <c r="D39" s="20" t="str">
        <f>Achievements!$B27</f>
        <v>f.</v>
      </c>
      <c r="E39" s="22" t="str">
        <f>Achievements!$C27</f>
        <v>Have family discussion at a meal</v>
      </c>
      <c r="F39" s="21" t="str">
        <f>IF(Achievements!P27="A","A"," ")</f>
        <v> </v>
      </c>
      <c r="H39" s="24">
        <f>Electives!B44</f>
        <v>37</v>
      </c>
      <c r="I39" s="24" t="str">
        <f>Electives!C44</f>
        <v>Take a Bicycle Ride</v>
      </c>
      <c r="J39" s="20" t="str">
        <f>IF(Electives!P44&gt;0,Electives!P44," ")</f>
        <v> </v>
      </c>
    </row>
    <row r="40" spans="1:10" ht="12.75">
      <c r="A40" s="2"/>
      <c r="B40" s="19"/>
      <c r="D40" s="20" t="str">
        <f>Achievements!$B28</f>
        <v>d.</v>
      </c>
      <c r="E40" s="3" t="str">
        <f>Achievements!$C28</f>
        <v>Play "Tell it like it isn't"</v>
      </c>
      <c r="F40" s="21" t="str">
        <f>IF(Achievements!P28="A","A"," ")</f>
        <v> </v>
      </c>
      <c r="H40" s="24">
        <f>Electives!B45</f>
        <v>38</v>
      </c>
      <c r="I40" s="24" t="str">
        <f>Electives!C45</f>
        <v>Bicycle Repair</v>
      </c>
      <c r="J40" s="20" t="str">
        <f>IF(Electives!P45&gt;0,Electives!P45," ")</f>
        <v> </v>
      </c>
    </row>
    <row r="41" spans="1:10" ht="12.75">
      <c r="A41" s="2"/>
      <c r="B41" s="19"/>
      <c r="D41" s="20" t="str">
        <f>Achievements!$B29</f>
        <v>g.</v>
      </c>
      <c r="E41" s="3" t="str">
        <f>Achievements!$C29</f>
        <v>Visit television, radio, or newspapr</v>
      </c>
      <c r="F41" s="21" t="str">
        <f>IF(Achievements!P29="A","A"," ")</f>
        <v> </v>
      </c>
      <c r="H41" s="24">
        <f>Electives!B46</f>
        <v>39</v>
      </c>
      <c r="I41" s="24" t="str">
        <f>Electives!C46</f>
        <v>Go to Work</v>
      </c>
      <c r="J41" s="20" t="str">
        <f>IF(Electives!P46&gt;0,Electives!P46," ")</f>
        <v> </v>
      </c>
    </row>
    <row r="42" spans="1:10" ht="12.75" customHeight="1">
      <c r="A42" s="2"/>
      <c r="B42" s="19"/>
      <c r="D42" s="17" t="str">
        <f>Achievements!$B31</f>
        <v>5. Let's Go Outdoors </v>
      </c>
      <c r="E42" s="17"/>
      <c r="F42" s="17"/>
      <c r="H42" s="24">
        <f>Electives!B47</f>
        <v>40</v>
      </c>
      <c r="I42" s="24" t="str">
        <f>Electives!C47</f>
        <v>Fun in the Water</v>
      </c>
      <c r="J42" s="20" t="str">
        <f>IF(Electives!P47&gt;0,Electives!P47," ")</f>
        <v> </v>
      </c>
    </row>
    <row r="43" spans="1:10" ht="12.75" customHeight="1">
      <c r="A43" s="2"/>
      <c r="B43" s="19"/>
      <c r="D43" s="20" t="str">
        <f>Achievements!$B32</f>
        <v>f.</v>
      </c>
      <c r="E43" s="3" t="str">
        <f>Achievements!$C32</f>
        <v>Go outside &amp; watch the weather</v>
      </c>
      <c r="F43" s="20" t="str">
        <f>IF(Achievements!P32="A","A"," ")</f>
        <v> </v>
      </c>
      <c r="H43" s="24">
        <f>Electives!B48</f>
        <v>41</v>
      </c>
      <c r="I43" s="24" t="str">
        <f>Electives!C48</f>
        <v>Transportation</v>
      </c>
      <c r="J43" s="20" t="str">
        <f>IF(Electives!P48&gt;0,Electives!P48," ")</f>
        <v> </v>
      </c>
    </row>
    <row r="44" spans="1:10" ht="12.75">
      <c r="A44" s="2"/>
      <c r="B44" s="19"/>
      <c r="D44" s="20" t="str">
        <f>Achievements!$B33</f>
        <v>d.</v>
      </c>
      <c r="E44" s="3" t="str">
        <f>Achievements!$C33</f>
        <v>Make a leaf rubbing</v>
      </c>
      <c r="F44" s="20" t="str">
        <f>IF(Achievements!P33="A","A"," ")</f>
        <v> </v>
      </c>
      <c r="H44" s="24">
        <f>Electives!B49</f>
        <v>42</v>
      </c>
      <c r="I44" s="24" t="str">
        <f>Electives!C49</f>
        <v>Fun at the Zoo</v>
      </c>
      <c r="J44" s="20" t="str">
        <f>IF(Electives!P49&gt;0,Electives!P49," ")</f>
        <v> </v>
      </c>
    </row>
    <row r="45" spans="1:10" ht="12.75" customHeight="1">
      <c r="A45" s="2"/>
      <c r="B45" s="19"/>
      <c r="D45" s="20" t="str">
        <f>Achievements!$B34</f>
        <v>g.</v>
      </c>
      <c r="E45" s="3" t="str">
        <f>Achievements!$C34</f>
        <v>Take a hike with your den</v>
      </c>
      <c r="F45" s="20" t="str">
        <f>IF(Achievements!P34="A","A"," ")</f>
        <v> </v>
      </c>
      <c r="H45" s="24">
        <f>Electives!B50</f>
        <v>43</v>
      </c>
      <c r="I45" s="24" t="str">
        <f>Electives!C50</f>
        <v>Pet Care</v>
      </c>
      <c r="J45" s="20" t="str">
        <f>IF(Electives!P50&gt;0,Electives!P50," ")</f>
        <v> </v>
      </c>
    </row>
    <row r="46" spans="1:10" ht="12.75">
      <c r="A46" s="2"/>
      <c r="B46" s="19"/>
      <c r="H46" s="24">
        <f>Electives!B51</f>
        <v>44</v>
      </c>
      <c r="I46" s="24" t="str">
        <f>Electives!C51</f>
        <v>Dairy Products</v>
      </c>
      <c r="J46" s="20" t="str">
        <f>IF(Electives!P51&gt;0,Electives!P51," ")</f>
        <v> </v>
      </c>
    </row>
    <row r="47" spans="1:10" ht="12.75">
      <c r="A47" s="2"/>
      <c r="B47" s="19"/>
      <c r="H47" s="24">
        <f>Electives!B52</f>
        <v>45</v>
      </c>
      <c r="I47" s="24" t="str">
        <f>Electives!C52</f>
        <v>Fresh Baking</v>
      </c>
      <c r="J47" s="20" t="str">
        <f>IF(Electives!P52&gt;0,Electives!P52," ")</f>
        <v> </v>
      </c>
    </row>
    <row r="48" spans="1:10" ht="12.75" customHeight="1">
      <c r="A48" s="2"/>
      <c r="B48" s="19"/>
      <c r="H48" s="24">
        <f>Electives!B53</f>
        <v>46</v>
      </c>
      <c r="I48" s="24" t="str">
        <f>Electives!C53</f>
        <v>Healthy Teeth and Gums</v>
      </c>
      <c r="J48" s="20" t="str">
        <f>IF(Electives!P53&gt;0,Electives!P53," ")</f>
        <v> </v>
      </c>
    </row>
    <row r="49" spans="1:10" ht="12.75" customHeight="1">
      <c r="A49" s="2"/>
      <c r="B49" s="19"/>
      <c r="H49" s="24">
        <f>Electives!B54</f>
        <v>47</v>
      </c>
      <c r="I49" s="24" t="str">
        <f>Electives!C54</f>
        <v>Reduce, Reuse, Recycle</v>
      </c>
      <c r="J49" s="20" t="str">
        <f>IF(Electives!P54&gt;0,Electives!P54," ")</f>
        <v> </v>
      </c>
    </row>
    <row r="50" spans="1:10" ht="12.75">
      <c r="A50" s="2"/>
      <c r="B50" s="2"/>
      <c r="H50" s="24">
        <f>Electives!B55</f>
        <v>48</v>
      </c>
      <c r="I50" s="24" t="str">
        <f>Electives!C55</f>
        <v>Go for a Ride</v>
      </c>
      <c r="J50" s="20" t="str">
        <f>IF(Electives!P55&gt;0,Electives!P55," ")</f>
        <v> </v>
      </c>
    </row>
    <row r="51" spans="8:10" ht="12.75">
      <c r="H51" s="24">
        <f>Electives!B56</f>
        <v>49</v>
      </c>
      <c r="I51" s="24" t="str">
        <f>Electives!C56</f>
        <v>Your Government</v>
      </c>
      <c r="J51" s="20" t="str">
        <f>IF(Electives!P56&gt;0,Electives!P56," ")</f>
        <v> </v>
      </c>
    </row>
    <row r="52" spans="8:10" ht="12.75">
      <c r="H52" s="24">
        <f>Electives!B57</f>
        <v>50</v>
      </c>
      <c r="I52" s="24" t="str">
        <f>Electives!C57</f>
        <v>Banking</v>
      </c>
      <c r="J52" s="20" t="str">
        <f>IF(Electives!P57&gt;0,Electives!P57,"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13</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IF(Bobcat!Q6="A","A"," ")</f>
        <v> </v>
      </c>
      <c r="G3" s="65"/>
      <c r="H3" s="24">
        <f>Electives!B8</f>
        <v>1</v>
      </c>
      <c r="I3" s="24" t="str">
        <f>Electives!C8</f>
        <v>How Do You Celebrate?</v>
      </c>
      <c r="J3" s="20" t="str">
        <f>IF(Electives!Q8&gt;0,Electives!Q8," ")</f>
        <v> </v>
      </c>
    </row>
    <row r="4" spans="1:10" ht="12.75" customHeight="1">
      <c r="A4" s="26" t="s">
        <v>165</v>
      </c>
      <c r="B4" s="20" t="str">
        <f>IF(COUNTIF(F3:F13,"A")&gt;10,"C",IF(COUNTIF(F3:F13,"A")&gt;0,"P"," "))</f>
        <v> </v>
      </c>
      <c r="D4" s="67"/>
      <c r="E4" s="66" t="s">
        <v>35</v>
      </c>
      <c r="F4" s="20" t="str">
        <f>IF(Bobcat!Q7="A","A"," ")</f>
        <v> </v>
      </c>
      <c r="H4" s="24">
        <f>Electives!B9</f>
        <v>2</v>
      </c>
      <c r="I4" s="24" t="str">
        <f>Electives!C9</f>
        <v>Making Decorations</v>
      </c>
      <c r="J4" s="20" t="str">
        <f>IF(Electives!Q9&gt;0,Electives!Q9," ")</f>
        <v> </v>
      </c>
    </row>
    <row r="5" spans="1:10" ht="12.75">
      <c r="A5" s="27" t="s">
        <v>125</v>
      </c>
      <c r="B5" s="33" t="str">
        <f>Achievements!Q9</f>
        <v> </v>
      </c>
      <c r="D5" s="67"/>
      <c r="E5" s="66" t="s">
        <v>36</v>
      </c>
      <c r="F5" s="20" t="str">
        <f>IF(Bobcat!Q8="A","A"," ")</f>
        <v> </v>
      </c>
      <c r="H5" s="24">
        <f>Electives!B10</f>
        <v>3</v>
      </c>
      <c r="I5" s="24" t="str">
        <f>Electives!C10</f>
        <v>Fun and Games</v>
      </c>
      <c r="J5" s="20" t="str">
        <f>IF(Electives!Q10&gt;0,Electives!Q10," ")</f>
        <v> </v>
      </c>
    </row>
    <row r="6" spans="1:10" ht="12.75">
      <c r="A6" s="67" t="s">
        <v>155</v>
      </c>
      <c r="B6" s="33" t="str">
        <f>IF(COUNTIF(B14:B18,"C")&gt;4,"C",IF(COUNTIF(B14:B18,"C")&gt;0,"P",IF(COUNTIF(B14:B18,"P")&gt;0,"P"," ")))</f>
        <v> </v>
      </c>
      <c r="D6" s="71"/>
      <c r="E6" s="66" t="s">
        <v>37</v>
      </c>
      <c r="F6" s="20" t="str">
        <f>IF(Bobcat!Q9="A","A"," ")</f>
        <v> </v>
      </c>
      <c r="H6" s="24">
        <f>Electives!B11</f>
        <v>4</v>
      </c>
      <c r="I6" s="24" t="str">
        <f>Electives!C11</f>
        <v>Display a Picture</v>
      </c>
      <c r="J6" s="20" t="str">
        <f>IF(Electives!Q11&gt;0,Electives!Q11,"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IF(Bobcat!Q10="A","A"," ")</f>
        <v> </v>
      </c>
      <c r="H7" s="24">
        <f>Electives!B12</f>
        <v>5</v>
      </c>
      <c r="I7" s="24" t="str">
        <f>Electives!C12</f>
        <v>Family Mobile</v>
      </c>
      <c r="J7" s="20" t="str">
        <f>IF(Electives!Q12&gt;0,Electives!Q12,"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IF(Bobcat!Q11="A","A"," ")</f>
        <v> </v>
      </c>
      <c r="H8" s="24">
        <f>Electives!B13</f>
        <v>6</v>
      </c>
      <c r="I8" s="24" t="str">
        <f>Electives!C13</f>
        <v>Song Time</v>
      </c>
      <c r="J8" s="20" t="str">
        <f>IF(Electives!Q13&gt;0,Electives!Q13,"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IF(Bobcat!Q12="A","A"," ")</f>
        <v> </v>
      </c>
      <c r="H9" s="24">
        <f>Electives!B14</f>
        <v>7</v>
      </c>
      <c r="I9" s="24" t="str">
        <f>Electives!C14</f>
        <v>Play Along</v>
      </c>
      <c r="J9" s="20" t="str">
        <f>IF(Electives!Q14&gt;0,Electives!Q14," ")</f>
        <v> </v>
      </c>
    </row>
    <row r="10" spans="1:10" ht="12" customHeight="1">
      <c r="A10" s="75" t="s">
        <v>164</v>
      </c>
      <c r="B10" s="33" t="str">
        <f>IF(Electives!Q6&lt;&gt;" ",INT(Electives!Q6/10)," ")</f>
        <v> </v>
      </c>
      <c r="D10" s="69">
        <v>5</v>
      </c>
      <c r="E10" s="66" t="s">
        <v>41</v>
      </c>
      <c r="F10" s="20" t="str">
        <f>IF(Bobcat!Q13="A","A"," ")</f>
        <v> </v>
      </c>
      <c r="H10" s="24">
        <f>Electives!B15</f>
        <v>8</v>
      </c>
      <c r="I10" s="24" t="str">
        <f>Electives!C15</f>
        <v>Your Religious Leaders</v>
      </c>
      <c r="J10" s="20" t="str">
        <f>IF(Electives!Q15&gt;0,Electives!Q15," ")</f>
        <v> </v>
      </c>
    </row>
    <row r="11" spans="4:10" ht="12.75">
      <c r="D11" s="69">
        <v>6</v>
      </c>
      <c r="E11" s="66" t="s">
        <v>42</v>
      </c>
      <c r="F11" s="20" t="str">
        <f>IF(Bobcat!Q14="A","A"," ")</f>
        <v> </v>
      </c>
      <c r="H11" s="24">
        <f>Electives!B16</f>
        <v>9</v>
      </c>
      <c r="I11" s="24" t="str">
        <f>Electives!C16</f>
        <v>A New Friend</v>
      </c>
      <c r="J11" s="20" t="str">
        <f>IF(Electives!Q16&gt;0,Electives!Q16," ")</f>
        <v> </v>
      </c>
    </row>
    <row r="12" spans="4:10" ht="12.75" customHeight="1">
      <c r="D12" s="69">
        <v>7</v>
      </c>
      <c r="E12" s="66" t="s">
        <v>43</v>
      </c>
      <c r="F12" s="20" t="str">
        <f>IF(Bobcat!Q15="A","A"," ")</f>
        <v> </v>
      </c>
      <c r="H12" s="24">
        <f>Electives!B17</f>
        <v>10</v>
      </c>
      <c r="I12" s="24" t="str">
        <f>Electives!C17</f>
        <v>Helping Hands</v>
      </c>
      <c r="J12" s="20" t="str">
        <f>IF(Electives!Q17&gt;0,Electives!Q17," ")</f>
        <v> </v>
      </c>
    </row>
    <row r="13" spans="1:10" ht="12.75">
      <c r="A13" s="1" t="s">
        <v>22</v>
      </c>
      <c r="D13" s="69">
        <v>8</v>
      </c>
      <c r="E13" s="66" t="s">
        <v>44</v>
      </c>
      <c r="F13" s="20" t="str">
        <f>IF(Bobcat!Q16="A","A"," ")</f>
        <v> </v>
      </c>
      <c r="H13" s="24">
        <f>Electives!B18</f>
        <v>11</v>
      </c>
      <c r="I13" s="24" t="str">
        <f>Electives!C18</f>
        <v>Helping the Needy</v>
      </c>
      <c r="J13" s="20" t="str">
        <f>IF(Electives!Q18&gt;0,Electives!Q18," ")</f>
        <v> </v>
      </c>
    </row>
    <row r="14" spans="1:10" ht="12.75">
      <c r="A14" s="28" t="s">
        <v>47</v>
      </c>
      <c r="B14" s="35" t="str">
        <f>Achievements!Q14</f>
        <v> </v>
      </c>
      <c r="H14" s="24">
        <f>Electives!B19</f>
        <v>12</v>
      </c>
      <c r="I14" s="24" t="str">
        <f>Electives!C19</f>
        <v>A Friendly Greeting</v>
      </c>
      <c r="J14" s="20" t="str">
        <f>IF(Electives!Q19&gt;0,Electives!Q19," ")</f>
        <v> </v>
      </c>
    </row>
    <row r="15" spans="1:10" ht="12.75">
      <c r="A15" s="29" t="s">
        <v>51</v>
      </c>
      <c r="B15" s="35" t="str">
        <f>Achievements!Q19</f>
        <v> </v>
      </c>
      <c r="H15" s="24">
        <f>Electives!B20</f>
        <v>13</v>
      </c>
      <c r="I15" s="24" t="str">
        <f>Electives!C20</f>
        <v>Making Change</v>
      </c>
      <c r="J15" s="20" t="str">
        <f>IF(Electives!Q20&gt;0,Electives!Q20," ")</f>
        <v> </v>
      </c>
    </row>
    <row r="16" spans="1:10" ht="12.75" customHeight="1">
      <c r="A16" s="29" t="s">
        <v>56</v>
      </c>
      <c r="B16" s="35" t="str">
        <f>Achievements!Q25</f>
        <v> </v>
      </c>
      <c r="D16" s="223" t="s">
        <v>125</v>
      </c>
      <c r="E16" s="223"/>
      <c r="F16" s="223"/>
      <c r="H16" s="24">
        <f>Electives!B21</f>
        <v>14</v>
      </c>
      <c r="I16" s="24" t="str">
        <f>Electives!C21</f>
        <v>Reading Fun</v>
      </c>
      <c r="J16" s="20" t="str">
        <f>IF(Electives!Q21&gt;0,Electives!Q21," ")</f>
        <v> </v>
      </c>
    </row>
    <row r="17" spans="1:10" ht="12.75">
      <c r="A17" s="29" t="s">
        <v>55</v>
      </c>
      <c r="B17" s="35" t="str">
        <f>Achievements!Q30</f>
        <v> </v>
      </c>
      <c r="D17" s="223"/>
      <c r="E17" s="223"/>
      <c r="F17" s="223"/>
      <c r="H17" s="24">
        <f>Electives!B22</f>
        <v>15</v>
      </c>
      <c r="I17" s="24" t="str">
        <f>Electives!C22</f>
        <v>Our Colorful World</v>
      </c>
      <c r="J17" s="20" t="str">
        <f>IF(Electives!Q22&gt;0,Electives!Q22," ")</f>
        <v> </v>
      </c>
    </row>
    <row r="18" spans="1:10" ht="12.75">
      <c r="A18" s="30" t="s">
        <v>160</v>
      </c>
      <c r="B18" s="35" t="str">
        <f>Achievements!Q35</f>
        <v> </v>
      </c>
      <c r="D18" s="20">
        <v>1</v>
      </c>
      <c r="E18" s="66" t="s">
        <v>159</v>
      </c>
      <c r="F18" s="20" t="str">
        <f>IF(Achievements!Q6="A","A"," ")</f>
        <v> </v>
      </c>
      <c r="H18" s="24">
        <f>Electives!B23</f>
        <v>16</v>
      </c>
      <c r="I18" s="24" t="str">
        <f>Electives!C23</f>
        <v>Collecting and Other Hobbies</v>
      </c>
      <c r="J18" s="20" t="str">
        <f>IF(Electives!Q23&gt;0,Electives!Q23," ")</f>
        <v> </v>
      </c>
    </row>
    <row r="19" spans="1:10" ht="12.75">
      <c r="A19" s="73"/>
      <c r="B19" s="74"/>
      <c r="D19" s="20">
        <v>2</v>
      </c>
      <c r="E19" s="66" t="s">
        <v>72</v>
      </c>
      <c r="F19" s="20" t="str">
        <f>IF(Achievements!Q7="A","A"," ")</f>
        <v> </v>
      </c>
      <c r="H19" s="24">
        <f>Electives!B24</f>
        <v>17</v>
      </c>
      <c r="I19" s="24" t="str">
        <f>Electives!C24</f>
        <v>Make a Model</v>
      </c>
      <c r="J19" s="20" t="str">
        <f>IF(Electives!Q24&gt;0,Electives!Q24," ")</f>
        <v> </v>
      </c>
    </row>
    <row r="20" spans="1:10" ht="12.75" customHeight="1">
      <c r="A20" s="73"/>
      <c r="B20" s="74"/>
      <c r="D20" s="20">
        <v>3</v>
      </c>
      <c r="E20" s="66" t="s">
        <v>229</v>
      </c>
      <c r="F20" s="20" t="str">
        <f>IF(Achievements!Q8="A","A"," ")</f>
        <v> </v>
      </c>
      <c r="H20" s="24">
        <f>Electives!B25</f>
        <v>18</v>
      </c>
      <c r="I20" s="24" t="str">
        <f>Electives!C25</f>
        <v>Sew a Button</v>
      </c>
      <c r="J20" s="20" t="str">
        <f>IF(Electives!Q25&gt;0,Electives!Q25," ")</f>
        <v> </v>
      </c>
    </row>
    <row r="21" spans="1:10" ht="12.75">
      <c r="A21" s="73"/>
      <c r="B21" s="74"/>
      <c r="H21" s="24">
        <f>Electives!B26</f>
        <v>19</v>
      </c>
      <c r="I21" s="24" t="str">
        <f>Electives!C26</f>
        <v>Magic Fun</v>
      </c>
      <c r="J21" s="20" t="str">
        <f>IF(Electives!Q26&gt;0,Electives!Q26," ")</f>
        <v> </v>
      </c>
    </row>
    <row r="22" spans="1:10" ht="12.75">
      <c r="A22" s="73"/>
      <c r="B22" s="74"/>
      <c r="H22" s="24">
        <f>Electives!B27</f>
        <v>20</v>
      </c>
      <c r="I22" s="24" t="str">
        <f>Electives!C27</f>
        <v>Get the Word Out</v>
      </c>
      <c r="J22" s="20" t="str">
        <f>IF(Electives!Q27&gt;0,Electives!Q27," ")</f>
        <v> </v>
      </c>
    </row>
    <row r="23" spans="1:10" ht="12.75">
      <c r="A23" s="73"/>
      <c r="B23" s="74"/>
      <c r="D23" s="224" t="s">
        <v>131</v>
      </c>
      <c r="E23" s="224"/>
      <c r="F23" s="224"/>
      <c r="H23" s="24">
        <f>Electives!B28</f>
        <v>21</v>
      </c>
      <c r="I23" s="24" t="str">
        <f>Electives!C28</f>
        <v>The Show Must Go On</v>
      </c>
      <c r="J23" s="20" t="str">
        <f>IF(Electives!Q28&gt;0,Electives!Q28," ")</f>
        <v> </v>
      </c>
    </row>
    <row r="24" spans="4:10" ht="12.75" customHeight="1">
      <c r="D24" s="224"/>
      <c r="E24" s="224"/>
      <c r="F24" s="224"/>
      <c r="H24" s="24">
        <f>Electives!B29</f>
        <v>22</v>
      </c>
      <c r="I24" s="24" t="str">
        <f>Electives!C29</f>
        <v>Picnic Fun</v>
      </c>
      <c r="J24" s="20" t="str">
        <f>IF(Electives!Q29&gt;0,Electives!Q29," ")</f>
        <v> </v>
      </c>
    </row>
    <row r="25" spans="4:10" ht="12.75" customHeight="1">
      <c r="D25" s="65" t="str">
        <f>Achievements!$B10</f>
        <v>1. Making My Family Special</v>
      </c>
      <c r="E25" s="65"/>
      <c r="F25" s="65"/>
      <c r="H25" s="24">
        <f>Electives!B30</f>
        <v>23</v>
      </c>
      <c r="I25" s="24" t="str">
        <f>Electives!C30</f>
        <v>What Kind of Milk?</v>
      </c>
      <c r="J25" s="20" t="str">
        <f>IF(Electives!Q30&gt;0,Electives!Q30," ")</f>
        <v> </v>
      </c>
    </row>
    <row r="26" spans="1:10" ht="12.75" customHeight="1">
      <c r="A26" s="31"/>
      <c r="B26" s="2"/>
      <c r="D26" s="20" t="str">
        <f>Achievements!$B11</f>
        <v>f.</v>
      </c>
      <c r="E26" s="3" t="str">
        <f>Achievements!$C11</f>
        <v>Complete a Chore with Partner</v>
      </c>
      <c r="F26" s="20" t="str">
        <f>IF(Achievements!Q11="A","A"," ")</f>
        <v> </v>
      </c>
      <c r="H26" s="24">
        <f>Electives!B31</f>
        <v>24</v>
      </c>
      <c r="I26" s="24" t="str">
        <f>Electives!C31</f>
        <v>Help in the Kitchen</v>
      </c>
      <c r="J26" s="20" t="str">
        <f>IF(Electives!Q31&gt;0,Electives!Q31," ")</f>
        <v> </v>
      </c>
    </row>
    <row r="27" spans="1:10" ht="12.75">
      <c r="A27" s="2"/>
      <c r="B27" s="19"/>
      <c r="D27" s="20" t="str">
        <f>Achievements!$B12</f>
        <v>d.</v>
      </c>
      <c r="E27" s="3" t="str">
        <f>Achievements!$C12</f>
        <v>Make a Family Scrapbook</v>
      </c>
      <c r="F27" s="20" t="str">
        <f>IF(Achievements!Q12="A","A"," ")</f>
        <v> </v>
      </c>
      <c r="H27" s="24">
        <f>Electives!B32</f>
        <v>25</v>
      </c>
      <c r="I27" s="24" t="str">
        <f>Electives!C32</f>
        <v>Snack Time</v>
      </c>
      <c r="J27" s="20" t="str">
        <f>IF(Electives!Q32&gt;0,Electives!Q32," ")</f>
        <v> </v>
      </c>
    </row>
    <row r="28" spans="1:10" ht="12.75">
      <c r="A28" s="2"/>
      <c r="B28" s="19"/>
      <c r="D28" s="20" t="str">
        <f>Achievements!$B13</f>
        <v>g.</v>
      </c>
      <c r="E28" s="3" t="str">
        <f>Achievements!$C13</f>
        <v>Visit historical bldg or old person</v>
      </c>
      <c r="F28" s="20" t="str">
        <f>IF(Achievements!Q13="A","A"," ")</f>
        <v> </v>
      </c>
      <c r="H28" s="24">
        <f>Electives!B33</f>
        <v>26</v>
      </c>
      <c r="I28" s="24" t="str">
        <f>Electives!C33</f>
        <v>Phone Manners</v>
      </c>
      <c r="J28" s="20" t="str">
        <f>IF(Electives!Q33&gt;0,Electives!Q33," ")</f>
        <v> </v>
      </c>
    </row>
    <row r="29" spans="1:10" ht="12.75" customHeight="1">
      <c r="A29" s="2"/>
      <c r="B29" s="76"/>
      <c r="D29" s="65" t="str">
        <f>Achievements!$B15</f>
        <v>2. Where I Live</v>
      </c>
      <c r="E29" s="65"/>
      <c r="F29" s="65"/>
      <c r="H29" s="24">
        <f>Electives!B34</f>
        <v>27</v>
      </c>
      <c r="I29" s="24" t="str">
        <f>Electives!C34</f>
        <v>Emergency!</v>
      </c>
      <c r="J29" s="20" t="str">
        <f>IF(Electives!Q34&gt;0,Electives!Q34," ")</f>
        <v> </v>
      </c>
    </row>
    <row r="30" spans="1:10" ht="12.75" customHeight="1">
      <c r="A30" s="2"/>
      <c r="B30" s="19"/>
      <c r="D30" s="20" t="str">
        <f>Achievements!$B16</f>
        <v>f.</v>
      </c>
      <c r="E30" s="3" t="str">
        <f>Achievements!$C16</f>
        <v>Look at a map of your community</v>
      </c>
      <c r="F30" s="20" t="str">
        <f>IF(Achievements!Q16="A","A"," ")</f>
        <v> </v>
      </c>
      <c r="H30" s="24">
        <f>Electives!B35</f>
        <v>28</v>
      </c>
      <c r="I30" s="24" t="str">
        <f>Electives!C35</f>
        <v>Smoke Detectors</v>
      </c>
      <c r="J30" s="20" t="str">
        <f>IF(Electives!Q35&gt;0,Electives!Q35," ")</f>
        <v> </v>
      </c>
    </row>
    <row r="31" spans="1:10" ht="12.75">
      <c r="A31" s="2"/>
      <c r="B31" s="19"/>
      <c r="D31" s="20" t="str">
        <f>Achievements!$B17</f>
        <v>d.</v>
      </c>
      <c r="E31" s="3" t="str">
        <f>Achievements!$C17</f>
        <v>Say pledge &amp; do flag ceremony</v>
      </c>
      <c r="F31" s="20" t="str">
        <f>IF(Achievements!Q17="A","A"," ")</f>
        <v> </v>
      </c>
      <c r="H31" s="24">
        <f>Electives!B36</f>
        <v>29</v>
      </c>
      <c r="I31" s="24" t="str">
        <f>Electives!C36</f>
        <v>Safety in the Sun</v>
      </c>
      <c r="J31" s="20" t="str">
        <f>IF(Electives!Q36&gt;0,Electives!Q36," ")</f>
        <v> </v>
      </c>
    </row>
    <row r="32" spans="1:10" ht="12.75">
      <c r="A32" s="2"/>
      <c r="B32" s="19"/>
      <c r="D32" s="20" t="str">
        <f>Achievements!$B18</f>
        <v>g.</v>
      </c>
      <c r="E32" s="3" t="str">
        <f>Achievements!$C18</f>
        <v>Visit police or fire station and ask</v>
      </c>
      <c r="F32" s="20" t="str">
        <f>IF(Achievements!Q18="A","A"," ")</f>
        <v> </v>
      </c>
      <c r="H32" s="24">
        <f>Electives!B37</f>
        <v>30</v>
      </c>
      <c r="I32" s="24" t="str">
        <f>Electives!C37</f>
        <v>Plant a Seed</v>
      </c>
      <c r="J32" s="20" t="str">
        <f>IF(Electives!Q37&gt;0,Electives!Q37,"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IF(Electives!Q38&gt;0,Electives!Q38," ")</f>
        <v> </v>
      </c>
    </row>
    <row r="34" spans="1:10" ht="12.75" customHeight="1">
      <c r="A34" s="2"/>
      <c r="B34" s="19"/>
      <c r="D34" s="20" t="str">
        <f>Achievements!$B21</f>
        <v>fa.</v>
      </c>
      <c r="E34" s="3" t="str">
        <f>Achievements!$C21</f>
        <v>Plan &amp; practice fire drill</v>
      </c>
      <c r="F34" s="21" t="str">
        <f>IF(Achievements!Q21="A","A"," ")</f>
        <v> </v>
      </c>
      <c r="H34" s="24">
        <f>Electives!B39</f>
        <v>32</v>
      </c>
      <c r="I34" s="24" t="str">
        <f>Electives!C39</f>
        <v>Feed the Birds</v>
      </c>
      <c r="J34" s="20" t="str">
        <f>IF(Electives!Q39&gt;0,Electives!Q39," ")</f>
        <v> </v>
      </c>
    </row>
    <row r="35" spans="1:10" ht="12.75">
      <c r="A35" s="2"/>
      <c r="B35" s="19"/>
      <c r="D35" s="20" t="str">
        <f>Achievements!$B22</f>
        <v>fb.</v>
      </c>
      <c r="E35" s="3" t="str">
        <f>Achievements!$C22</f>
        <v>Develop plan if you get lost</v>
      </c>
      <c r="F35" s="21" t="str">
        <f>IF(Achievements!Q22="A","A"," ")</f>
        <v> </v>
      </c>
      <c r="H35" s="24">
        <f>Electives!B40</f>
        <v>33</v>
      </c>
      <c r="I35" s="24" t="str">
        <f>Electives!C40</f>
        <v>Cleanup Treasure Hunt</v>
      </c>
      <c r="J35" s="20" t="str">
        <f>IF(Electives!Q40&gt;0,Electives!Q40," ")</f>
        <v> </v>
      </c>
    </row>
    <row r="36" spans="1:10" ht="12.75" customHeight="1">
      <c r="A36" s="2"/>
      <c r="B36" s="19"/>
      <c r="D36" s="20" t="str">
        <f>Achievements!$B23</f>
        <v>d.</v>
      </c>
      <c r="E36" s="3" t="str">
        <f>Achievements!$C23</f>
        <v>Make a food guide pyramid</v>
      </c>
      <c r="F36" s="21" t="str">
        <f>IF(Achievements!Q23="A","A"," ")</f>
        <v> </v>
      </c>
      <c r="H36" s="24">
        <f>Electives!B41</f>
        <v>34</v>
      </c>
      <c r="I36" s="24" t="str">
        <f>Electives!C41</f>
        <v>Conservation</v>
      </c>
      <c r="J36" s="20" t="str">
        <f>IF(Electives!Q41&gt;0,Electives!Q41," ")</f>
        <v> </v>
      </c>
    </row>
    <row r="37" spans="1:10" ht="12.75" customHeight="1">
      <c r="A37" s="2"/>
      <c r="B37" s="19"/>
      <c r="D37" s="20" t="str">
        <f>Achievements!$B24</f>
        <v>g.</v>
      </c>
      <c r="E37" s="3" t="str">
        <f>Achievements!$C24</f>
        <v>Watch a sport &amp; learn its rules</v>
      </c>
      <c r="F37" s="21" t="str">
        <f>IF(Achievements!Q24="A","A"," ")</f>
        <v> </v>
      </c>
      <c r="H37" s="24">
        <f>Electives!B42</f>
        <v>35</v>
      </c>
      <c r="I37" s="24" t="str">
        <f>Electives!C42</f>
        <v>Fun Outdoors</v>
      </c>
      <c r="J37" s="20" t="str">
        <f>IF(Electives!Q42&gt;0,Electives!Q42," ")</f>
        <v> </v>
      </c>
    </row>
    <row r="38" spans="1:10" ht="12.75">
      <c r="A38" s="2"/>
      <c r="B38" s="19"/>
      <c r="D38" s="17" t="str">
        <f>Achievements!$B26</f>
        <v>4. How I Tell It</v>
      </c>
      <c r="E38" s="23"/>
      <c r="F38" s="23"/>
      <c r="H38" s="24">
        <f>Electives!B43</f>
        <v>36</v>
      </c>
      <c r="I38" s="24" t="str">
        <f>Electives!C43</f>
        <v>See a Performance</v>
      </c>
      <c r="J38" s="20" t="str">
        <f>IF(Electives!Q43&gt;0,Electives!Q43," ")</f>
        <v> </v>
      </c>
    </row>
    <row r="39" spans="1:10" ht="12.75" customHeight="1">
      <c r="A39" s="2"/>
      <c r="B39" s="19"/>
      <c r="D39" s="20" t="str">
        <f>Achievements!$B27</f>
        <v>f.</v>
      </c>
      <c r="E39" s="22" t="str">
        <f>Achievements!$C27</f>
        <v>Have family discussion at a meal</v>
      </c>
      <c r="F39" s="21" t="str">
        <f>IF(Achievements!Q27="A","A"," ")</f>
        <v> </v>
      </c>
      <c r="H39" s="24">
        <f>Electives!B44</f>
        <v>37</v>
      </c>
      <c r="I39" s="24" t="str">
        <f>Electives!C44</f>
        <v>Take a Bicycle Ride</v>
      </c>
      <c r="J39" s="20" t="str">
        <f>IF(Electives!Q44&gt;0,Electives!Q44," ")</f>
        <v> </v>
      </c>
    </row>
    <row r="40" spans="1:10" ht="12.75">
      <c r="A40" s="2"/>
      <c r="B40" s="19"/>
      <c r="D40" s="20" t="str">
        <f>Achievements!$B28</f>
        <v>d.</v>
      </c>
      <c r="E40" s="3" t="str">
        <f>Achievements!$C28</f>
        <v>Play "Tell it like it isn't"</v>
      </c>
      <c r="F40" s="21" t="str">
        <f>IF(Achievements!Q28="A","A"," ")</f>
        <v> </v>
      </c>
      <c r="H40" s="24">
        <f>Electives!B45</f>
        <v>38</v>
      </c>
      <c r="I40" s="24" t="str">
        <f>Electives!C45</f>
        <v>Bicycle Repair</v>
      </c>
      <c r="J40" s="20" t="str">
        <f>IF(Electives!Q45&gt;0,Electives!Q45," ")</f>
        <v> </v>
      </c>
    </row>
    <row r="41" spans="1:10" ht="12.75">
      <c r="A41" s="2"/>
      <c r="B41" s="19"/>
      <c r="D41" s="20" t="str">
        <f>Achievements!$B29</f>
        <v>g.</v>
      </c>
      <c r="E41" s="3" t="str">
        <f>Achievements!$C29</f>
        <v>Visit television, radio, or newspapr</v>
      </c>
      <c r="F41" s="21" t="str">
        <f>IF(Achievements!Q29="A","A"," ")</f>
        <v> </v>
      </c>
      <c r="H41" s="24">
        <f>Electives!B46</f>
        <v>39</v>
      </c>
      <c r="I41" s="24" t="str">
        <f>Electives!C46</f>
        <v>Go to Work</v>
      </c>
      <c r="J41" s="20" t="str">
        <f>IF(Electives!Q46&gt;0,Electives!Q46," ")</f>
        <v> </v>
      </c>
    </row>
    <row r="42" spans="1:10" ht="12.75" customHeight="1">
      <c r="A42" s="2"/>
      <c r="B42" s="19"/>
      <c r="D42" s="17" t="str">
        <f>Achievements!$B31</f>
        <v>5. Let's Go Outdoors </v>
      </c>
      <c r="E42" s="17"/>
      <c r="F42" s="17"/>
      <c r="H42" s="24">
        <f>Electives!B47</f>
        <v>40</v>
      </c>
      <c r="I42" s="24" t="str">
        <f>Electives!C47</f>
        <v>Fun in the Water</v>
      </c>
      <c r="J42" s="20" t="str">
        <f>IF(Electives!Q47&gt;0,Electives!Q47," ")</f>
        <v> </v>
      </c>
    </row>
    <row r="43" spans="1:10" ht="12.75" customHeight="1">
      <c r="A43" s="2"/>
      <c r="B43" s="19"/>
      <c r="D43" s="20" t="str">
        <f>Achievements!$B32</f>
        <v>f.</v>
      </c>
      <c r="E43" s="3" t="str">
        <f>Achievements!$C32</f>
        <v>Go outside &amp; watch the weather</v>
      </c>
      <c r="F43" s="20" t="str">
        <f>IF(Achievements!Q32="A","A"," ")</f>
        <v> </v>
      </c>
      <c r="H43" s="24">
        <f>Electives!B48</f>
        <v>41</v>
      </c>
      <c r="I43" s="24" t="str">
        <f>Electives!C48</f>
        <v>Transportation</v>
      </c>
      <c r="J43" s="20" t="str">
        <f>IF(Electives!Q48&gt;0,Electives!Q48," ")</f>
        <v> </v>
      </c>
    </row>
    <row r="44" spans="1:10" ht="12.75">
      <c r="A44" s="2"/>
      <c r="B44" s="19"/>
      <c r="D44" s="20" t="str">
        <f>Achievements!$B33</f>
        <v>d.</v>
      </c>
      <c r="E44" s="3" t="str">
        <f>Achievements!$C33</f>
        <v>Make a leaf rubbing</v>
      </c>
      <c r="F44" s="20" t="str">
        <f>IF(Achievements!Q33="A","A"," ")</f>
        <v> </v>
      </c>
      <c r="H44" s="24">
        <f>Electives!B49</f>
        <v>42</v>
      </c>
      <c r="I44" s="24" t="str">
        <f>Electives!C49</f>
        <v>Fun at the Zoo</v>
      </c>
      <c r="J44" s="20" t="str">
        <f>IF(Electives!Q49&gt;0,Electives!Q49," ")</f>
        <v> </v>
      </c>
    </row>
    <row r="45" spans="1:10" ht="12.75" customHeight="1">
      <c r="A45" s="2"/>
      <c r="B45" s="19"/>
      <c r="D45" s="20" t="str">
        <f>Achievements!$B34</f>
        <v>g.</v>
      </c>
      <c r="E45" s="3" t="str">
        <f>Achievements!$C34</f>
        <v>Take a hike with your den</v>
      </c>
      <c r="F45" s="20" t="str">
        <f>IF(Achievements!Q34="A","A"," ")</f>
        <v> </v>
      </c>
      <c r="H45" s="24">
        <f>Electives!B50</f>
        <v>43</v>
      </c>
      <c r="I45" s="24" t="str">
        <f>Electives!C50</f>
        <v>Pet Care</v>
      </c>
      <c r="J45" s="20" t="str">
        <f>IF(Electives!Q50&gt;0,Electives!Q50," ")</f>
        <v> </v>
      </c>
    </row>
    <row r="46" spans="1:10" ht="12.75">
      <c r="A46" s="2"/>
      <c r="B46" s="19"/>
      <c r="H46" s="24">
        <f>Electives!B51</f>
        <v>44</v>
      </c>
      <c r="I46" s="24" t="str">
        <f>Electives!C51</f>
        <v>Dairy Products</v>
      </c>
      <c r="J46" s="20" t="str">
        <f>IF(Electives!Q51&gt;0,Electives!Q51," ")</f>
        <v> </v>
      </c>
    </row>
    <row r="47" spans="1:10" ht="12.75">
      <c r="A47" s="2"/>
      <c r="B47" s="19"/>
      <c r="H47" s="24">
        <f>Electives!B52</f>
        <v>45</v>
      </c>
      <c r="I47" s="24" t="str">
        <f>Electives!C52</f>
        <v>Fresh Baking</v>
      </c>
      <c r="J47" s="20" t="str">
        <f>IF(Electives!Q52&gt;0,Electives!Q52," ")</f>
        <v> </v>
      </c>
    </row>
    <row r="48" spans="1:10" ht="12.75" customHeight="1">
      <c r="A48" s="2"/>
      <c r="B48" s="19"/>
      <c r="H48" s="24">
        <f>Electives!B53</f>
        <v>46</v>
      </c>
      <c r="I48" s="24" t="str">
        <f>Electives!C53</f>
        <v>Healthy Teeth and Gums</v>
      </c>
      <c r="J48" s="20" t="str">
        <f>IF(Electives!Q53&gt;0,Electives!Q53," ")</f>
        <v> </v>
      </c>
    </row>
    <row r="49" spans="1:10" ht="12.75" customHeight="1">
      <c r="A49" s="2"/>
      <c r="B49" s="19"/>
      <c r="H49" s="24">
        <f>Electives!B54</f>
        <v>47</v>
      </c>
      <c r="I49" s="24" t="str">
        <f>Electives!C54</f>
        <v>Reduce, Reuse, Recycle</v>
      </c>
      <c r="J49" s="20" t="str">
        <f>IF(Electives!Q54&gt;0,Electives!Q54," ")</f>
        <v> </v>
      </c>
    </row>
    <row r="50" spans="1:10" ht="12.75">
      <c r="A50" s="2"/>
      <c r="B50" s="2"/>
      <c r="H50" s="24">
        <f>Electives!B55</f>
        <v>48</v>
      </c>
      <c r="I50" s="24" t="str">
        <f>Electives!C55</f>
        <v>Go for a Ride</v>
      </c>
      <c r="J50" s="20" t="str">
        <f>IF(Electives!Q55&gt;0,Electives!Q55," ")</f>
        <v> </v>
      </c>
    </row>
    <row r="51" spans="8:10" ht="12.75">
      <c r="H51" s="24">
        <f>Electives!B56</f>
        <v>49</v>
      </c>
      <c r="I51" s="24" t="str">
        <f>Electives!C56</f>
        <v>Your Government</v>
      </c>
      <c r="J51" s="20" t="str">
        <f>IF(Electives!Q56&gt;0,Electives!Q56," ")</f>
        <v> </v>
      </c>
    </row>
    <row r="52" spans="8:10" ht="12.75">
      <c r="H52" s="24">
        <f>Electives!B57</f>
        <v>50</v>
      </c>
      <c r="I52" s="24" t="str">
        <f>Electives!C57</f>
        <v>Banking</v>
      </c>
      <c r="J52" s="20" t="str">
        <f>IF(Electives!Q57&gt;0,Electives!Q57,"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14</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IF(Bobcat!R6="A","A"," ")</f>
        <v> </v>
      </c>
      <c r="G3" s="65"/>
      <c r="H3" s="24">
        <f>Electives!B8</f>
        <v>1</v>
      </c>
      <c r="I3" s="24" t="str">
        <f>Electives!C8</f>
        <v>How Do You Celebrate?</v>
      </c>
      <c r="J3" s="20" t="str">
        <f>IF(Electives!R8&gt;0,Electives!R8," ")</f>
        <v> </v>
      </c>
    </row>
    <row r="4" spans="1:10" ht="12.75" customHeight="1">
      <c r="A4" s="26" t="s">
        <v>165</v>
      </c>
      <c r="B4" s="20" t="str">
        <f>IF(COUNTIF(F3:F13,"A")&gt;10,"C",IF(COUNTIF(F3:F13,"A")&gt;0,"P"," "))</f>
        <v> </v>
      </c>
      <c r="D4" s="67"/>
      <c r="E4" s="66" t="s">
        <v>35</v>
      </c>
      <c r="F4" s="20" t="str">
        <f>IF(Bobcat!R7="A","A"," ")</f>
        <v> </v>
      </c>
      <c r="H4" s="24">
        <f>Electives!B9</f>
        <v>2</v>
      </c>
      <c r="I4" s="24" t="str">
        <f>Electives!C9</f>
        <v>Making Decorations</v>
      </c>
      <c r="J4" s="20" t="str">
        <f>IF(Electives!R9&gt;0,Electives!R9," ")</f>
        <v> </v>
      </c>
    </row>
    <row r="5" spans="1:10" ht="12.75">
      <c r="A5" s="27" t="s">
        <v>125</v>
      </c>
      <c r="B5" s="33" t="str">
        <f>Achievements!R9</f>
        <v> </v>
      </c>
      <c r="D5" s="67"/>
      <c r="E5" s="66" t="s">
        <v>36</v>
      </c>
      <c r="F5" s="20" t="str">
        <f>IF(Bobcat!R8="A","A"," ")</f>
        <v> </v>
      </c>
      <c r="H5" s="24">
        <f>Electives!B10</f>
        <v>3</v>
      </c>
      <c r="I5" s="24" t="str">
        <f>Electives!C10</f>
        <v>Fun and Games</v>
      </c>
      <c r="J5" s="20" t="str">
        <f>IF(Electives!R10&gt;0,Electives!R10," ")</f>
        <v> </v>
      </c>
    </row>
    <row r="6" spans="1:10" ht="12.75">
      <c r="A6" s="67" t="s">
        <v>155</v>
      </c>
      <c r="B6" s="33" t="str">
        <f>IF(COUNTIF(B14:B18,"C")&gt;4,"C",IF(COUNTIF(B14:B18,"C")&gt;0,"P",IF(COUNTIF(B14:B18,"P")&gt;0,"P"," ")))</f>
        <v> </v>
      </c>
      <c r="D6" s="71"/>
      <c r="E6" s="66" t="s">
        <v>37</v>
      </c>
      <c r="F6" s="20" t="str">
        <f>IF(Bobcat!R9="A","A"," ")</f>
        <v> </v>
      </c>
      <c r="H6" s="24">
        <f>Electives!B11</f>
        <v>4</v>
      </c>
      <c r="I6" s="24" t="str">
        <f>Electives!C11</f>
        <v>Display a Picture</v>
      </c>
      <c r="J6" s="20" t="str">
        <f>IF(Electives!R11&gt;0,Electives!R11,"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IF(Bobcat!R10="A","A"," ")</f>
        <v> </v>
      </c>
      <c r="H7" s="24">
        <f>Electives!B12</f>
        <v>5</v>
      </c>
      <c r="I7" s="24" t="str">
        <f>Electives!C12</f>
        <v>Family Mobile</v>
      </c>
      <c r="J7" s="20" t="str">
        <f>IF(Electives!R12&gt;0,Electives!R12,"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IF(Bobcat!R11="A","A"," ")</f>
        <v> </v>
      </c>
      <c r="H8" s="24">
        <f>Electives!B13</f>
        <v>6</v>
      </c>
      <c r="I8" s="24" t="str">
        <f>Electives!C13</f>
        <v>Song Time</v>
      </c>
      <c r="J8" s="20" t="str">
        <f>IF(Electives!R13&gt;0,Electives!R13,"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IF(Bobcat!R12="A","A"," ")</f>
        <v> </v>
      </c>
      <c r="H9" s="24">
        <f>Electives!B14</f>
        <v>7</v>
      </c>
      <c r="I9" s="24" t="str">
        <f>Electives!C14</f>
        <v>Play Along</v>
      </c>
      <c r="J9" s="20" t="str">
        <f>IF(Electives!R14&gt;0,Electives!R14," ")</f>
        <v> </v>
      </c>
    </row>
    <row r="10" spans="1:10" ht="12" customHeight="1">
      <c r="A10" s="75" t="s">
        <v>164</v>
      </c>
      <c r="B10" s="33" t="str">
        <f>IF(Electives!R6&lt;&gt;" ",INT(Electives!R6/10)," ")</f>
        <v> </v>
      </c>
      <c r="D10" s="69">
        <v>5</v>
      </c>
      <c r="E10" s="66" t="s">
        <v>41</v>
      </c>
      <c r="F10" s="20" t="str">
        <f>IF(Bobcat!R13="A","A"," ")</f>
        <v> </v>
      </c>
      <c r="H10" s="24">
        <f>Electives!B15</f>
        <v>8</v>
      </c>
      <c r="I10" s="24" t="str">
        <f>Electives!C15</f>
        <v>Your Religious Leaders</v>
      </c>
      <c r="J10" s="20" t="str">
        <f>IF(Electives!R15&gt;0,Electives!R15," ")</f>
        <v> </v>
      </c>
    </row>
    <row r="11" spans="4:10" ht="12.75">
      <c r="D11" s="69">
        <v>6</v>
      </c>
      <c r="E11" s="66" t="s">
        <v>42</v>
      </c>
      <c r="F11" s="20" t="str">
        <f>IF(Bobcat!R14="A","A"," ")</f>
        <v> </v>
      </c>
      <c r="H11" s="24">
        <f>Electives!B16</f>
        <v>9</v>
      </c>
      <c r="I11" s="24" t="str">
        <f>Electives!C16</f>
        <v>A New Friend</v>
      </c>
      <c r="J11" s="20" t="str">
        <f>IF(Electives!R16&gt;0,Electives!R16," ")</f>
        <v> </v>
      </c>
    </row>
    <row r="12" spans="4:10" ht="12.75" customHeight="1">
      <c r="D12" s="69">
        <v>7</v>
      </c>
      <c r="E12" s="66" t="s">
        <v>43</v>
      </c>
      <c r="F12" s="20" t="str">
        <f>IF(Bobcat!R15="A","A"," ")</f>
        <v> </v>
      </c>
      <c r="H12" s="24">
        <f>Electives!B17</f>
        <v>10</v>
      </c>
      <c r="I12" s="24" t="str">
        <f>Electives!C17</f>
        <v>Helping Hands</v>
      </c>
      <c r="J12" s="20" t="str">
        <f>IF(Electives!R17&gt;0,Electives!R17," ")</f>
        <v> </v>
      </c>
    </row>
    <row r="13" spans="1:10" ht="12.75">
      <c r="A13" s="1" t="s">
        <v>22</v>
      </c>
      <c r="D13" s="69">
        <v>8</v>
      </c>
      <c r="E13" s="66" t="s">
        <v>44</v>
      </c>
      <c r="F13" s="20" t="str">
        <f>IF(Bobcat!R16="A","A"," ")</f>
        <v> </v>
      </c>
      <c r="H13" s="24">
        <f>Electives!B18</f>
        <v>11</v>
      </c>
      <c r="I13" s="24" t="str">
        <f>Electives!C18</f>
        <v>Helping the Needy</v>
      </c>
      <c r="J13" s="20" t="str">
        <f>IF(Electives!R18&gt;0,Electives!R18," ")</f>
        <v> </v>
      </c>
    </row>
    <row r="14" spans="1:10" ht="12.75">
      <c r="A14" s="28" t="s">
        <v>47</v>
      </c>
      <c r="B14" s="35" t="str">
        <f>Achievements!R14</f>
        <v> </v>
      </c>
      <c r="H14" s="24">
        <f>Electives!B19</f>
        <v>12</v>
      </c>
      <c r="I14" s="24" t="str">
        <f>Electives!C19</f>
        <v>A Friendly Greeting</v>
      </c>
      <c r="J14" s="20" t="str">
        <f>IF(Electives!R19&gt;0,Electives!R19," ")</f>
        <v> </v>
      </c>
    </row>
    <row r="15" spans="1:10" ht="12.75">
      <c r="A15" s="29" t="s">
        <v>51</v>
      </c>
      <c r="B15" s="35" t="str">
        <f>Achievements!R19</f>
        <v> </v>
      </c>
      <c r="H15" s="24">
        <f>Electives!B20</f>
        <v>13</v>
      </c>
      <c r="I15" s="24" t="str">
        <f>Electives!C20</f>
        <v>Making Change</v>
      </c>
      <c r="J15" s="20" t="str">
        <f>IF(Electives!R20&gt;0,Electives!R20," ")</f>
        <v> </v>
      </c>
    </row>
    <row r="16" spans="1:10" ht="12.75" customHeight="1">
      <c r="A16" s="29" t="s">
        <v>56</v>
      </c>
      <c r="B16" s="35" t="str">
        <f>Achievements!R25</f>
        <v> </v>
      </c>
      <c r="D16" s="223" t="s">
        <v>125</v>
      </c>
      <c r="E16" s="223"/>
      <c r="F16" s="223"/>
      <c r="H16" s="24">
        <f>Electives!B21</f>
        <v>14</v>
      </c>
      <c r="I16" s="24" t="str">
        <f>Electives!C21</f>
        <v>Reading Fun</v>
      </c>
      <c r="J16" s="20" t="str">
        <f>IF(Electives!R21&gt;0,Electives!R21," ")</f>
        <v> </v>
      </c>
    </row>
    <row r="17" spans="1:10" ht="12.75">
      <c r="A17" s="29" t="s">
        <v>55</v>
      </c>
      <c r="B17" s="35" t="str">
        <f>Achievements!R30</f>
        <v> </v>
      </c>
      <c r="D17" s="223"/>
      <c r="E17" s="223"/>
      <c r="F17" s="223"/>
      <c r="H17" s="24">
        <f>Electives!B22</f>
        <v>15</v>
      </c>
      <c r="I17" s="24" t="str">
        <f>Electives!C22</f>
        <v>Our Colorful World</v>
      </c>
      <c r="J17" s="20" t="str">
        <f>IF(Electives!R22&gt;0,Electives!R22," ")</f>
        <v> </v>
      </c>
    </row>
    <row r="18" spans="1:10" ht="12.75">
      <c r="A18" s="30" t="s">
        <v>160</v>
      </c>
      <c r="B18" s="35" t="str">
        <f>Achievements!R35</f>
        <v> </v>
      </c>
      <c r="D18" s="20">
        <v>1</v>
      </c>
      <c r="E18" s="66" t="s">
        <v>159</v>
      </c>
      <c r="F18" s="20" t="str">
        <f>IF(Achievements!R6="A","A"," ")</f>
        <v> </v>
      </c>
      <c r="H18" s="24">
        <f>Electives!B23</f>
        <v>16</v>
      </c>
      <c r="I18" s="24" t="str">
        <f>Electives!C23</f>
        <v>Collecting and Other Hobbies</v>
      </c>
      <c r="J18" s="20" t="str">
        <f>IF(Electives!R23&gt;0,Electives!R23," ")</f>
        <v> </v>
      </c>
    </row>
    <row r="19" spans="1:10" ht="12.75">
      <c r="A19" s="73"/>
      <c r="B19" s="74"/>
      <c r="D19" s="20">
        <v>2</v>
      </c>
      <c r="E19" s="66" t="s">
        <v>72</v>
      </c>
      <c r="F19" s="20" t="str">
        <f>IF(Achievements!R7="A","A"," ")</f>
        <v> </v>
      </c>
      <c r="H19" s="24">
        <f>Electives!B24</f>
        <v>17</v>
      </c>
      <c r="I19" s="24" t="str">
        <f>Electives!C24</f>
        <v>Make a Model</v>
      </c>
      <c r="J19" s="20" t="str">
        <f>IF(Electives!R24&gt;0,Electives!R24," ")</f>
        <v> </v>
      </c>
    </row>
    <row r="20" spans="1:10" ht="12.75" customHeight="1">
      <c r="A20" s="73"/>
      <c r="B20" s="74"/>
      <c r="D20" s="20">
        <v>3</v>
      </c>
      <c r="E20" s="66" t="s">
        <v>229</v>
      </c>
      <c r="F20" s="20" t="str">
        <f>IF(Achievements!R8="A","A"," ")</f>
        <v> </v>
      </c>
      <c r="H20" s="24">
        <f>Electives!B25</f>
        <v>18</v>
      </c>
      <c r="I20" s="24" t="str">
        <f>Electives!C25</f>
        <v>Sew a Button</v>
      </c>
      <c r="J20" s="20" t="str">
        <f>IF(Electives!R25&gt;0,Electives!R25," ")</f>
        <v> </v>
      </c>
    </row>
    <row r="21" spans="1:10" ht="12.75">
      <c r="A21" s="73"/>
      <c r="B21" s="74"/>
      <c r="H21" s="24">
        <f>Electives!B26</f>
        <v>19</v>
      </c>
      <c r="I21" s="24" t="str">
        <f>Electives!C26</f>
        <v>Magic Fun</v>
      </c>
      <c r="J21" s="20" t="str">
        <f>IF(Electives!R26&gt;0,Electives!R26," ")</f>
        <v> </v>
      </c>
    </row>
    <row r="22" spans="1:10" ht="12.75">
      <c r="A22" s="73"/>
      <c r="B22" s="74"/>
      <c r="H22" s="24">
        <f>Electives!B27</f>
        <v>20</v>
      </c>
      <c r="I22" s="24" t="str">
        <f>Electives!C27</f>
        <v>Get the Word Out</v>
      </c>
      <c r="J22" s="20" t="str">
        <f>IF(Electives!R27&gt;0,Electives!R27," ")</f>
        <v> </v>
      </c>
    </row>
    <row r="23" spans="1:10" ht="12.75">
      <c r="A23" s="73"/>
      <c r="B23" s="74"/>
      <c r="D23" s="224" t="s">
        <v>131</v>
      </c>
      <c r="E23" s="224"/>
      <c r="F23" s="224"/>
      <c r="H23" s="24">
        <f>Electives!B28</f>
        <v>21</v>
      </c>
      <c r="I23" s="24" t="str">
        <f>Electives!C28</f>
        <v>The Show Must Go On</v>
      </c>
      <c r="J23" s="20" t="str">
        <f>IF(Electives!R28&gt;0,Electives!R28," ")</f>
        <v> </v>
      </c>
    </row>
    <row r="24" spans="4:10" ht="12.75" customHeight="1">
      <c r="D24" s="224"/>
      <c r="E24" s="224"/>
      <c r="F24" s="224"/>
      <c r="H24" s="24">
        <f>Electives!B29</f>
        <v>22</v>
      </c>
      <c r="I24" s="24" t="str">
        <f>Electives!C29</f>
        <v>Picnic Fun</v>
      </c>
      <c r="J24" s="20" t="str">
        <f>IF(Electives!R29&gt;0,Electives!R29," ")</f>
        <v> </v>
      </c>
    </row>
    <row r="25" spans="4:10" ht="12.75" customHeight="1">
      <c r="D25" s="65" t="str">
        <f>Achievements!$B10</f>
        <v>1. Making My Family Special</v>
      </c>
      <c r="E25" s="65"/>
      <c r="F25" s="65"/>
      <c r="H25" s="24">
        <f>Electives!B30</f>
        <v>23</v>
      </c>
      <c r="I25" s="24" t="str">
        <f>Electives!C30</f>
        <v>What Kind of Milk?</v>
      </c>
      <c r="J25" s="20" t="str">
        <f>IF(Electives!R30&gt;0,Electives!R30," ")</f>
        <v> </v>
      </c>
    </row>
    <row r="26" spans="1:10" ht="12.75" customHeight="1">
      <c r="A26" s="31"/>
      <c r="B26" s="2"/>
      <c r="D26" s="20" t="str">
        <f>Achievements!$B11</f>
        <v>f.</v>
      </c>
      <c r="E26" s="3" t="str">
        <f>Achievements!$C11</f>
        <v>Complete a Chore with Partner</v>
      </c>
      <c r="F26" s="20" t="str">
        <f>IF(Achievements!R11="A","A"," ")</f>
        <v> </v>
      </c>
      <c r="H26" s="24">
        <f>Electives!B31</f>
        <v>24</v>
      </c>
      <c r="I26" s="24" t="str">
        <f>Electives!C31</f>
        <v>Help in the Kitchen</v>
      </c>
      <c r="J26" s="20" t="str">
        <f>IF(Electives!R31&gt;0,Electives!R31," ")</f>
        <v> </v>
      </c>
    </row>
    <row r="27" spans="1:10" ht="12.75">
      <c r="A27" s="2"/>
      <c r="B27" s="19"/>
      <c r="D27" s="20" t="str">
        <f>Achievements!$B12</f>
        <v>d.</v>
      </c>
      <c r="E27" s="3" t="str">
        <f>Achievements!$C12</f>
        <v>Make a Family Scrapbook</v>
      </c>
      <c r="F27" s="20" t="str">
        <f>IF(Achievements!R12="A","A"," ")</f>
        <v> </v>
      </c>
      <c r="H27" s="24">
        <f>Electives!B32</f>
        <v>25</v>
      </c>
      <c r="I27" s="24" t="str">
        <f>Electives!C32</f>
        <v>Snack Time</v>
      </c>
      <c r="J27" s="20" t="str">
        <f>IF(Electives!R32&gt;0,Electives!R32," ")</f>
        <v> </v>
      </c>
    </row>
    <row r="28" spans="1:10" ht="12.75">
      <c r="A28" s="2"/>
      <c r="B28" s="19"/>
      <c r="D28" s="20" t="str">
        <f>Achievements!$B13</f>
        <v>g.</v>
      </c>
      <c r="E28" s="3" t="str">
        <f>Achievements!$C13</f>
        <v>Visit historical bldg or old person</v>
      </c>
      <c r="F28" s="20" t="str">
        <f>IF(Achievements!R13="A","A"," ")</f>
        <v> </v>
      </c>
      <c r="H28" s="24">
        <f>Electives!B33</f>
        <v>26</v>
      </c>
      <c r="I28" s="24" t="str">
        <f>Electives!C33</f>
        <v>Phone Manners</v>
      </c>
      <c r="J28" s="20" t="str">
        <f>IF(Electives!R33&gt;0,Electives!R33," ")</f>
        <v> </v>
      </c>
    </row>
    <row r="29" spans="1:10" ht="12.75" customHeight="1">
      <c r="A29" s="2"/>
      <c r="B29" s="76"/>
      <c r="D29" s="65" t="str">
        <f>Achievements!$B15</f>
        <v>2. Where I Live</v>
      </c>
      <c r="E29" s="65"/>
      <c r="F29" s="65"/>
      <c r="H29" s="24">
        <f>Electives!B34</f>
        <v>27</v>
      </c>
      <c r="I29" s="24" t="str">
        <f>Electives!C34</f>
        <v>Emergency!</v>
      </c>
      <c r="J29" s="20" t="str">
        <f>IF(Electives!R34&gt;0,Electives!R34," ")</f>
        <v> </v>
      </c>
    </row>
    <row r="30" spans="1:10" ht="12.75" customHeight="1">
      <c r="A30" s="2"/>
      <c r="B30" s="19"/>
      <c r="D30" s="20" t="str">
        <f>Achievements!$B16</f>
        <v>f.</v>
      </c>
      <c r="E30" s="3" t="str">
        <f>Achievements!$C16</f>
        <v>Look at a map of your community</v>
      </c>
      <c r="F30" s="20" t="str">
        <f>IF(Achievements!R16="A","A"," ")</f>
        <v> </v>
      </c>
      <c r="H30" s="24">
        <f>Electives!B35</f>
        <v>28</v>
      </c>
      <c r="I30" s="24" t="str">
        <f>Electives!C35</f>
        <v>Smoke Detectors</v>
      </c>
      <c r="J30" s="20" t="str">
        <f>IF(Electives!R35&gt;0,Electives!R35," ")</f>
        <v> </v>
      </c>
    </row>
    <row r="31" spans="1:10" ht="12.75">
      <c r="A31" s="2"/>
      <c r="B31" s="19"/>
      <c r="D31" s="20" t="str">
        <f>Achievements!$B17</f>
        <v>d.</v>
      </c>
      <c r="E31" s="3" t="str">
        <f>Achievements!$C17</f>
        <v>Say pledge &amp; do flag ceremony</v>
      </c>
      <c r="F31" s="20" t="str">
        <f>IF(Achievements!R17="A","A"," ")</f>
        <v> </v>
      </c>
      <c r="H31" s="24">
        <f>Electives!B36</f>
        <v>29</v>
      </c>
      <c r="I31" s="24" t="str">
        <f>Electives!C36</f>
        <v>Safety in the Sun</v>
      </c>
      <c r="J31" s="20" t="str">
        <f>IF(Electives!R36&gt;0,Electives!R36," ")</f>
        <v> </v>
      </c>
    </row>
    <row r="32" spans="1:10" ht="12.75">
      <c r="A32" s="2"/>
      <c r="B32" s="19"/>
      <c r="D32" s="20" t="str">
        <f>Achievements!$B18</f>
        <v>g.</v>
      </c>
      <c r="E32" s="3" t="str">
        <f>Achievements!$C18</f>
        <v>Visit police or fire station and ask</v>
      </c>
      <c r="F32" s="20" t="str">
        <f>IF(Achievements!R18="A","A"," ")</f>
        <v> </v>
      </c>
      <c r="H32" s="24">
        <f>Electives!B37</f>
        <v>30</v>
      </c>
      <c r="I32" s="24" t="str">
        <f>Electives!C37</f>
        <v>Plant a Seed</v>
      </c>
      <c r="J32" s="20" t="str">
        <f>IF(Electives!R37&gt;0,Electives!R37,"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IF(Electives!R38&gt;0,Electives!R38," ")</f>
        <v> </v>
      </c>
    </row>
    <row r="34" spans="1:10" ht="12.75" customHeight="1">
      <c r="A34" s="2"/>
      <c r="B34" s="19"/>
      <c r="D34" s="20" t="str">
        <f>Achievements!$B21</f>
        <v>fa.</v>
      </c>
      <c r="E34" s="3" t="str">
        <f>Achievements!$C21</f>
        <v>Plan &amp; practice fire drill</v>
      </c>
      <c r="F34" s="21" t="str">
        <f>IF(Achievements!R21="A","A"," ")</f>
        <v> </v>
      </c>
      <c r="H34" s="24">
        <f>Electives!B39</f>
        <v>32</v>
      </c>
      <c r="I34" s="24" t="str">
        <f>Electives!C39</f>
        <v>Feed the Birds</v>
      </c>
      <c r="J34" s="20" t="str">
        <f>IF(Electives!R39&gt;0,Electives!R39," ")</f>
        <v> </v>
      </c>
    </row>
    <row r="35" spans="1:10" ht="12.75">
      <c r="A35" s="2"/>
      <c r="B35" s="19"/>
      <c r="D35" s="20" t="str">
        <f>Achievements!$B22</f>
        <v>fb.</v>
      </c>
      <c r="E35" s="3" t="str">
        <f>Achievements!$C22</f>
        <v>Develop plan if you get lost</v>
      </c>
      <c r="F35" s="21" t="str">
        <f>IF(Achievements!R22="A","A"," ")</f>
        <v> </v>
      </c>
      <c r="H35" s="24">
        <f>Electives!B40</f>
        <v>33</v>
      </c>
      <c r="I35" s="24" t="str">
        <f>Electives!C40</f>
        <v>Cleanup Treasure Hunt</v>
      </c>
      <c r="J35" s="20" t="str">
        <f>IF(Electives!R40&gt;0,Electives!R40," ")</f>
        <v> </v>
      </c>
    </row>
    <row r="36" spans="1:10" ht="12.75" customHeight="1">
      <c r="A36" s="2"/>
      <c r="B36" s="19"/>
      <c r="D36" s="20" t="str">
        <f>Achievements!$B23</f>
        <v>d.</v>
      </c>
      <c r="E36" s="3" t="str">
        <f>Achievements!$C23</f>
        <v>Make a food guide pyramid</v>
      </c>
      <c r="F36" s="21" t="str">
        <f>IF(Achievements!R23="A","A"," ")</f>
        <v> </v>
      </c>
      <c r="H36" s="24">
        <f>Electives!B41</f>
        <v>34</v>
      </c>
      <c r="I36" s="24" t="str">
        <f>Electives!C41</f>
        <v>Conservation</v>
      </c>
      <c r="J36" s="20" t="str">
        <f>IF(Electives!R41&gt;0,Electives!R41," ")</f>
        <v> </v>
      </c>
    </row>
    <row r="37" spans="1:10" ht="12.75" customHeight="1">
      <c r="A37" s="2"/>
      <c r="B37" s="19"/>
      <c r="D37" s="20" t="str">
        <f>Achievements!$B24</f>
        <v>g.</v>
      </c>
      <c r="E37" s="3" t="str">
        <f>Achievements!$C24</f>
        <v>Watch a sport &amp; learn its rules</v>
      </c>
      <c r="F37" s="21" t="str">
        <f>IF(Achievements!R24="A","A"," ")</f>
        <v> </v>
      </c>
      <c r="H37" s="24">
        <f>Electives!B42</f>
        <v>35</v>
      </c>
      <c r="I37" s="24" t="str">
        <f>Electives!C42</f>
        <v>Fun Outdoors</v>
      </c>
      <c r="J37" s="20" t="str">
        <f>IF(Electives!R42&gt;0,Electives!R42," ")</f>
        <v> </v>
      </c>
    </row>
    <row r="38" spans="1:10" ht="12.75">
      <c r="A38" s="2"/>
      <c r="B38" s="19"/>
      <c r="D38" s="17" t="str">
        <f>Achievements!$B26</f>
        <v>4. How I Tell It</v>
      </c>
      <c r="E38" s="23"/>
      <c r="F38" s="23"/>
      <c r="H38" s="24">
        <f>Electives!B43</f>
        <v>36</v>
      </c>
      <c r="I38" s="24" t="str">
        <f>Electives!C43</f>
        <v>See a Performance</v>
      </c>
      <c r="J38" s="20" t="str">
        <f>IF(Electives!R43&gt;0,Electives!R43," ")</f>
        <v> </v>
      </c>
    </row>
    <row r="39" spans="1:10" ht="12.75" customHeight="1">
      <c r="A39" s="2"/>
      <c r="B39" s="19"/>
      <c r="D39" s="20" t="str">
        <f>Achievements!$B27</f>
        <v>f.</v>
      </c>
      <c r="E39" s="22" t="str">
        <f>Achievements!$C27</f>
        <v>Have family discussion at a meal</v>
      </c>
      <c r="F39" s="21" t="str">
        <f>IF(Achievements!R27="A","A"," ")</f>
        <v> </v>
      </c>
      <c r="H39" s="24">
        <f>Electives!B44</f>
        <v>37</v>
      </c>
      <c r="I39" s="24" t="str">
        <f>Electives!C44</f>
        <v>Take a Bicycle Ride</v>
      </c>
      <c r="J39" s="20" t="str">
        <f>IF(Electives!R44&gt;0,Electives!R44," ")</f>
        <v> </v>
      </c>
    </row>
    <row r="40" spans="1:10" ht="12.75">
      <c r="A40" s="2"/>
      <c r="B40" s="19"/>
      <c r="D40" s="20" t="str">
        <f>Achievements!$B28</f>
        <v>d.</v>
      </c>
      <c r="E40" s="3" t="str">
        <f>Achievements!$C28</f>
        <v>Play "Tell it like it isn't"</v>
      </c>
      <c r="F40" s="21" t="str">
        <f>IF(Achievements!R28="A","A"," ")</f>
        <v> </v>
      </c>
      <c r="H40" s="24">
        <f>Electives!B45</f>
        <v>38</v>
      </c>
      <c r="I40" s="24" t="str">
        <f>Electives!C45</f>
        <v>Bicycle Repair</v>
      </c>
      <c r="J40" s="20" t="str">
        <f>IF(Electives!R45&gt;0,Electives!R45," ")</f>
        <v> </v>
      </c>
    </row>
    <row r="41" spans="1:10" ht="12.75">
      <c r="A41" s="2"/>
      <c r="B41" s="19"/>
      <c r="D41" s="20" t="str">
        <f>Achievements!$B29</f>
        <v>g.</v>
      </c>
      <c r="E41" s="3" t="str">
        <f>Achievements!$C29</f>
        <v>Visit television, radio, or newspapr</v>
      </c>
      <c r="F41" s="21" t="str">
        <f>IF(Achievements!R29="A","A"," ")</f>
        <v> </v>
      </c>
      <c r="H41" s="24">
        <f>Electives!B46</f>
        <v>39</v>
      </c>
      <c r="I41" s="24" t="str">
        <f>Electives!C46</f>
        <v>Go to Work</v>
      </c>
      <c r="J41" s="20" t="str">
        <f>IF(Electives!R46&gt;0,Electives!R46," ")</f>
        <v> </v>
      </c>
    </row>
    <row r="42" spans="1:10" ht="12.75" customHeight="1">
      <c r="A42" s="2"/>
      <c r="B42" s="19"/>
      <c r="D42" s="17" t="str">
        <f>Achievements!$B31</f>
        <v>5. Let's Go Outdoors </v>
      </c>
      <c r="E42" s="17"/>
      <c r="F42" s="17"/>
      <c r="H42" s="24">
        <f>Electives!B47</f>
        <v>40</v>
      </c>
      <c r="I42" s="24" t="str">
        <f>Electives!C47</f>
        <v>Fun in the Water</v>
      </c>
      <c r="J42" s="20" t="str">
        <f>IF(Electives!R47&gt;0,Electives!R47," ")</f>
        <v> </v>
      </c>
    </row>
    <row r="43" spans="1:10" ht="12.75" customHeight="1">
      <c r="A43" s="2"/>
      <c r="B43" s="19"/>
      <c r="D43" s="20" t="str">
        <f>Achievements!$B32</f>
        <v>f.</v>
      </c>
      <c r="E43" s="3" t="str">
        <f>Achievements!$C32</f>
        <v>Go outside &amp; watch the weather</v>
      </c>
      <c r="F43" s="20" t="str">
        <f>IF(Achievements!R32="A","A"," ")</f>
        <v> </v>
      </c>
      <c r="H43" s="24">
        <f>Electives!B48</f>
        <v>41</v>
      </c>
      <c r="I43" s="24" t="str">
        <f>Electives!C48</f>
        <v>Transportation</v>
      </c>
      <c r="J43" s="20" t="str">
        <f>IF(Electives!R48&gt;0,Electives!R48," ")</f>
        <v> </v>
      </c>
    </row>
    <row r="44" spans="1:10" ht="12.75">
      <c r="A44" s="2"/>
      <c r="B44" s="19"/>
      <c r="D44" s="20" t="str">
        <f>Achievements!$B33</f>
        <v>d.</v>
      </c>
      <c r="E44" s="3" t="str">
        <f>Achievements!$C33</f>
        <v>Make a leaf rubbing</v>
      </c>
      <c r="F44" s="20" t="str">
        <f>IF(Achievements!R33="A","A"," ")</f>
        <v> </v>
      </c>
      <c r="H44" s="24">
        <f>Electives!B49</f>
        <v>42</v>
      </c>
      <c r="I44" s="24" t="str">
        <f>Electives!C49</f>
        <v>Fun at the Zoo</v>
      </c>
      <c r="J44" s="20" t="str">
        <f>IF(Electives!R49&gt;0,Electives!R49," ")</f>
        <v> </v>
      </c>
    </row>
    <row r="45" spans="1:10" ht="12.75" customHeight="1">
      <c r="A45" s="2"/>
      <c r="B45" s="19"/>
      <c r="D45" s="20" t="str">
        <f>Achievements!$B34</f>
        <v>g.</v>
      </c>
      <c r="E45" s="3" t="str">
        <f>Achievements!$C34</f>
        <v>Take a hike with your den</v>
      </c>
      <c r="F45" s="20" t="str">
        <f>IF(Achievements!R34="A","A"," ")</f>
        <v> </v>
      </c>
      <c r="H45" s="24">
        <f>Electives!B50</f>
        <v>43</v>
      </c>
      <c r="I45" s="24" t="str">
        <f>Electives!C50</f>
        <v>Pet Care</v>
      </c>
      <c r="J45" s="20" t="str">
        <f>IF(Electives!R50&gt;0,Electives!R50," ")</f>
        <v> </v>
      </c>
    </row>
    <row r="46" spans="1:10" ht="12.75">
      <c r="A46" s="2"/>
      <c r="B46" s="19"/>
      <c r="H46" s="24">
        <f>Electives!B51</f>
        <v>44</v>
      </c>
      <c r="I46" s="24" t="str">
        <f>Electives!C51</f>
        <v>Dairy Products</v>
      </c>
      <c r="J46" s="20" t="str">
        <f>IF(Electives!R51&gt;0,Electives!R51," ")</f>
        <v> </v>
      </c>
    </row>
    <row r="47" spans="1:10" ht="12.75">
      <c r="A47" s="2"/>
      <c r="B47" s="19"/>
      <c r="H47" s="24">
        <f>Electives!B52</f>
        <v>45</v>
      </c>
      <c r="I47" s="24" t="str">
        <f>Electives!C52</f>
        <v>Fresh Baking</v>
      </c>
      <c r="J47" s="20" t="str">
        <f>IF(Electives!R52&gt;0,Electives!R52," ")</f>
        <v> </v>
      </c>
    </row>
    <row r="48" spans="1:10" ht="12.75" customHeight="1">
      <c r="A48" s="2"/>
      <c r="B48" s="19"/>
      <c r="H48" s="24">
        <f>Electives!B53</f>
        <v>46</v>
      </c>
      <c r="I48" s="24" t="str">
        <f>Electives!C53</f>
        <v>Healthy Teeth and Gums</v>
      </c>
      <c r="J48" s="20" t="str">
        <f>IF(Electives!R53&gt;0,Electives!R53," ")</f>
        <v> </v>
      </c>
    </row>
    <row r="49" spans="1:10" ht="12.75" customHeight="1">
      <c r="A49" s="2"/>
      <c r="B49" s="19"/>
      <c r="H49" s="24">
        <f>Electives!B54</f>
        <v>47</v>
      </c>
      <c r="I49" s="24" t="str">
        <f>Electives!C54</f>
        <v>Reduce, Reuse, Recycle</v>
      </c>
      <c r="J49" s="20" t="str">
        <f>IF(Electives!R54&gt;0,Electives!R54," ")</f>
        <v> </v>
      </c>
    </row>
    <row r="50" spans="1:10" ht="12.75">
      <c r="A50" s="2"/>
      <c r="B50" s="2"/>
      <c r="H50" s="24">
        <f>Electives!B55</f>
        <v>48</v>
      </c>
      <c r="I50" s="24" t="str">
        <f>Electives!C55</f>
        <v>Go for a Ride</v>
      </c>
      <c r="J50" s="20" t="str">
        <f>IF(Electives!R55&gt;0,Electives!R55," ")</f>
        <v> </v>
      </c>
    </row>
    <row r="51" spans="8:10" ht="12.75">
      <c r="H51" s="24">
        <f>Electives!B56</f>
        <v>49</v>
      </c>
      <c r="I51" s="24" t="str">
        <f>Electives!C56</f>
        <v>Your Government</v>
      </c>
      <c r="J51" s="20" t="str">
        <f>IF(Electives!R56&gt;0,Electives!R56," ")</f>
        <v> </v>
      </c>
    </row>
    <row r="52" spans="8:10" ht="12.75">
      <c r="H52" s="24">
        <f>Electives!B57</f>
        <v>50</v>
      </c>
      <c r="I52" s="24" t="str">
        <f>Electives!C57</f>
        <v>Banking</v>
      </c>
      <c r="J52" s="20" t="str">
        <f>IF(Electives!R57&gt;0,Electives!R57,"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15</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IF(Bobcat!S6="A","A"," ")</f>
        <v> </v>
      </c>
      <c r="G3" s="65"/>
      <c r="H3" s="24">
        <f>Electives!B8</f>
        <v>1</v>
      </c>
      <c r="I3" s="24" t="str">
        <f>Electives!C8</f>
        <v>How Do You Celebrate?</v>
      </c>
      <c r="J3" s="20" t="str">
        <f>IF(Electives!S8&gt;0,Electives!S8," ")</f>
        <v> </v>
      </c>
    </row>
    <row r="4" spans="1:10" ht="12.75" customHeight="1">
      <c r="A4" s="26" t="s">
        <v>165</v>
      </c>
      <c r="B4" s="20" t="str">
        <f>IF(COUNTIF(F3:F13,"A")&gt;10,"C",IF(COUNTIF(F3:F13,"A")&gt;0,"P"," "))</f>
        <v> </v>
      </c>
      <c r="D4" s="67"/>
      <c r="E4" s="66" t="s">
        <v>35</v>
      </c>
      <c r="F4" s="20" t="str">
        <f>IF(Bobcat!S7="A","A"," ")</f>
        <v> </v>
      </c>
      <c r="H4" s="24">
        <f>Electives!B9</f>
        <v>2</v>
      </c>
      <c r="I4" s="24" t="str">
        <f>Electives!C9</f>
        <v>Making Decorations</v>
      </c>
      <c r="J4" s="20" t="str">
        <f>IF(Electives!S9&gt;0,Electives!S9," ")</f>
        <v> </v>
      </c>
    </row>
    <row r="5" spans="1:10" ht="12.75">
      <c r="A5" s="27" t="s">
        <v>125</v>
      </c>
      <c r="B5" s="33" t="str">
        <f>Achievements!S9</f>
        <v> </v>
      </c>
      <c r="D5" s="67"/>
      <c r="E5" s="66" t="s">
        <v>36</v>
      </c>
      <c r="F5" s="20" t="str">
        <f>IF(Bobcat!S8="A","A"," ")</f>
        <v> </v>
      </c>
      <c r="H5" s="24">
        <f>Electives!B10</f>
        <v>3</v>
      </c>
      <c r="I5" s="24" t="str">
        <f>Electives!C10</f>
        <v>Fun and Games</v>
      </c>
      <c r="J5" s="20" t="str">
        <f>IF(Electives!S10&gt;0,Electives!S10," ")</f>
        <v> </v>
      </c>
    </row>
    <row r="6" spans="1:10" ht="12.75">
      <c r="A6" s="67" t="s">
        <v>155</v>
      </c>
      <c r="B6" s="33" t="str">
        <f>IF(COUNTIF(B14:B18,"C")&gt;4,"C",IF(COUNTIF(B14:B18,"C")&gt;0,"P",IF(COUNTIF(B14:B18,"P")&gt;0,"P"," ")))</f>
        <v> </v>
      </c>
      <c r="D6" s="71"/>
      <c r="E6" s="66" t="s">
        <v>37</v>
      </c>
      <c r="F6" s="20" t="str">
        <f>IF(Bobcat!S9="A","A"," ")</f>
        <v> </v>
      </c>
      <c r="H6" s="24">
        <f>Electives!B11</f>
        <v>4</v>
      </c>
      <c r="I6" s="24" t="str">
        <f>Electives!C11</f>
        <v>Display a Picture</v>
      </c>
      <c r="J6" s="20" t="str">
        <f>IF(Electives!S11&gt;0,Electives!S11,"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IF(Bobcat!S10="A","A"," ")</f>
        <v> </v>
      </c>
      <c r="H7" s="24">
        <f>Electives!B12</f>
        <v>5</v>
      </c>
      <c r="I7" s="24" t="str">
        <f>Electives!C12</f>
        <v>Family Mobile</v>
      </c>
      <c r="J7" s="20" t="str">
        <f>IF(Electives!S12&gt;0,Electives!S12,"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IF(Bobcat!S11="A","A"," ")</f>
        <v> </v>
      </c>
      <c r="H8" s="24">
        <f>Electives!B13</f>
        <v>6</v>
      </c>
      <c r="I8" s="24" t="str">
        <f>Electives!C13</f>
        <v>Song Time</v>
      </c>
      <c r="J8" s="20" t="str">
        <f>IF(Electives!S13&gt;0,Electives!S13,"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IF(Bobcat!S12="A","A"," ")</f>
        <v> </v>
      </c>
      <c r="H9" s="24">
        <f>Electives!B14</f>
        <v>7</v>
      </c>
      <c r="I9" s="24" t="str">
        <f>Electives!C14</f>
        <v>Play Along</v>
      </c>
      <c r="J9" s="20" t="str">
        <f>IF(Electives!S14&gt;0,Electives!S14," ")</f>
        <v> </v>
      </c>
    </row>
    <row r="10" spans="1:10" ht="12" customHeight="1">
      <c r="A10" s="75" t="s">
        <v>164</v>
      </c>
      <c r="B10" s="33" t="str">
        <f>IF(Electives!S6&lt;&gt;" ",INT(Electives!S6/10)," ")</f>
        <v> </v>
      </c>
      <c r="D10" s="69">
        <v>5</v>
      </c>
      <c r="E10" s="66" t="s">
        <v>41</v>
      </c>
      <c r="F10" s="20" t="str">
        <f>IF(Bobcat!S13="A","A"," ")</f>
        <v> </v>
      </c>
      <c r="H10" s="24">
        <f>Electives!B15</f>
        <v>8</v>
      </c>
      <c r="I10" s="24" t="str">
        <f>Electives!C15</f>
        <v>Your Religious Leaders</v>
      </c>
      <c r="J10" s="20" t="str">
        <f>IF(Electives!S15&gt;0,Electives!S15," ")</f>
        <v> </v>
      </c>
    </row>
    <row r="11" spans="4:10" ht="12.75">
      <c r="D11" s="69">
        <v>6</v>
      </c>
      <c r="E11" s="66" t="s">
        <v>42</v>
      </c>
      <c r="F11" s="20" t="str">
        <f>IF(Bobcat!S14="A","A"," ")</f>
        <v> </v>
      </c>
      <c r="H11" s="24">
        <f>Electives!B16</f>
        <v>9</v>
      </c>
      <c r="I11" s="24" t="str">
        <f>Electives!C16</f>
        <v>A New Friend</v>
      </c>
      <c r="J11" s="20" t="str">
        <f>IF(Electives!S16&gt;0,Electives!S16," ")</f>
        <v> </v>
      </c>
    </row>
    <row r="12" spans="4:10" ht="12.75" customHeight="1">
      <c r="D12" s="69">
        <v>7</v>
      </c>
      <c r="E12" s="66" t="s">
        <v>43</v>
      </c>
      <c r="F12" s="20" t="str">
        <f>IF(Bobcat!S15="A","A"," ")</f>
        <v> </v>
      </c>
      <c r="H12" s="24">
        <f>Electives!B17</f>
        <v>10</v>
      </c>
      <c r="I12" s="24" t="str">
        <f>Electives!C17</f>
        <v>Helping Hands</v>
      </c>
      <c r="J12" s="20" t="str">
        <f>IF(Electives!S17&gt;0,Electives!S17," ")</f>
        <v> </v>
      </c>
    </row>
    <row r="13" spans="1:10" ht="12.75">
      <c r="A13" s="1" t="s">
        <v>22</v>
      </c>
      <c r="D13" s="69">
        <v>8</v>
      </c>
      <c r="E13" s="66" t="s">
        <v>44</v>
      </c>
      <c r="F13" s="20" t="str">
        <f>IF(Bobcat!S16="A","A"," ")</f>
        <v> </v>
      </c>
      <c r="H13" s="24">
        <f>Electives!B18</f>
        <v>11</v>
      </c>
      <c r="I13" s="24" t="str">
        <f>Electives!C18</f>
        <v>Helping the Needy</v>
      </c>
      <c r="J13" s="20" t="str">
        <f>IF(Electives!S18&gt;0,Electives!S18," ")</f>
        <v> </v>
      </c>
    </row>
    <row r="14" spans="1:10" ht="12.75">
      <c r="A14" s="28" t="s">
        <v>47</v>
      </c>
      <c r="B14" s="35" t="str">
        <f>Achievements!S14</f>
        <v> </v>
      </c>
      <c r="H14" s="24">
        <f>Electives!B19</f>
        <v>12</v>
      </c>
      <c r="I14" s="24" t="str">
        <f>Electives!C19</f>
        <v>A Friendly Greeting</v>
      </c>
      <c r="J14" s="20" t="str">
        <f>IF(Electives!S19&gt;0,Electives!S19," ")</f>
        <v> </v>
      </c>
    </row>
    <row r="15" spans="1:10" ht="12.75">
      <c r="A15" s="29" t="s">
        <v>51</v>
      </c>
      <c r="B15" s="35" t="str">
        <f>Achievements!S19</f>
        <v> </v>
      </c>
      <c r="H15" s="24">
        <f>Electives!B20</f>
        <v>13</v>
      </c>
      <c r="I15" s="24" t="str">
        <f>Electives!C20</f>
        <v>Making Change</v>
      </c>
      <c r="J15" s="20" t="str">
        <f>IF(Electives!S20&gt;0,Electives!S20," ")</f>
        <v> </v>
      </c>
    </row>
    <row r="16" spans="1:10" ht="12.75" customHeight="1">
      <c r="A16" s="29" t="s">
        <v>56</v>
      </c>
      <c r="B16" s="35" t="str">
        <f>Achievements!S25</f>
        <v> </v>
      </c>
      <c r="D16" s="223" t="s">
        <v>125</v>
      </c>
      <c r="E16" s="223"/>
      <c r="F16" s="223"/>
      <c r="H16" s="24">
        <f>Electives!B21</f>
        <v>14</v>
      </c>
      <c r="I16" s="24" t="str">
        <f>Electives!C21</f>
        <v>Reading Fun</v>
      </c>
      <c r="J16" s="20" t="str">
        <f>IF(Electives!S21&gt;0,Electives!S21," ")</f>
        <v> </v>
      </c>
    </row>
    <row r="17" spans="1:10" ht="12.75">
      <c r="A17" s="29" t="s">
        <v>55</v>
      </c>
      <c r="B17" s="35" t="str">
        <f>Achievements!S30</f>
        <v> </v>
      </c>
      <c r="D17" s="223"/>
      <c r="E17" s="223"/>
      <c r="F17" s="223"/>
      <c r="H17" s="24">
        <f>Electives!B22</f>
        <v>15</v>
      </c>
      <c r="I17" s="24" t="str">
        <f>Electives!C22</f>
        <v>Our Colorful World</v>
      </c>
      <c r="J17" s="20" t="str">
        <f>IF(Electives!S22&gt;0,Electives!S22," ")</f>
        <v> </v>
      </c>
    </row>
    <row r="18" spans="1:10" ht="12.75">
      <c r="A18" s="30" t="s">
        <v>160</v>
      </c>
      <c r="B18" s="35" t="str">
        <f>Achievements!S35</f>
        <v> </v>
      </c>
      <c r="D18" s="20">
        <v>1</v>
      </c>
      <c r="E18" s="66" t="s">
        <v>159</v>
      </c>
      <c r="F18" s="20" t="str">
        <f>IF(Achievements!S6="A","A"," ")</f>
        <v> </v>
      </c>
      <c r="H18" s="24">
        <f>Electives!B23</f>
        <v>16</v>
      </c>
      <c r="I18" s="24" t="str">
        <f>Electives!C23</f>
        <v>Collecting and Other Hobbies</v>
      </c>
      <c r="J18" s="20" t="str">
        <f>IF(Electives!S23&gt;0,Electives!S23," ")</f>
        <v> </v>
      </c>
    </row>
    <row r="19" spans="1:10" ht="12.75">
      <c r="A19" s="73"/>
      <c r="B19" s="74"/>
      <c r="D19" s="20">
        <v>2</v>
      </c>
      <c r="E19" s="66" t="s">
        <v>72</v>
      </c>
      <c r="F19" s="20" t="str">
        <f>IF(Achievements!S7="A","A"," ")</f>
        <v> </v>
      </c>
      <c r="H19" s="24">
        <f>Electives!B24</f>
        <v>17</v>
      </c>
      <c r="I19" s="24" t="str">
        <f>Electives!C24</f>
        <v>Make a Model</v>
      </c>
      <c r="J19" s="20" t="str">
        <f>IF(Electives!S24&gt;0,Electives!S24," ")</f>
        <v> </v>
      </c>
    </row>
    <row r="20" spans="1:10" ht="12.75" customHeight="1">
      <c r="A20" s="73"/>
      <c r="B20" s="74"/>
      <c r="D20" s="20">
        <v>3</v>
      </c>
      <c r="E20" s="66" t="s">
        <v>229</v>
      </c>
      <c r="F20" s="20" t="str">
        <f>IF(Achievements!S8="A","A"," ")</f>
        <v> </v>
      </c>
      <c r="H20" s="24">
        <f>Electives!B25</f>
        <v>18</v>
      </c>
      <c r="I20" s="24" t="str">
        <f>Electives!C25</f>
        <v>Sew a Button</v>
      </c>
      <c r="J20" s="20" t="str">
        <f>IF(Electives!S25&gt;0,Electives!S25," ")</f>
        <v> </v>
      </c>
    </row>
    <row r="21" spans="1:10" ht="12.75">
      <c r="A21" s="73"/>
      <c r="B21" s="74"/>
      <c r="H21" s="24">
        <f>Electives!B26</f>
        <v>19</v>
      </c>
      <c r="I21" s="24" t="str">
        <f>Electives!C26</f>
        <v>Magic Fun</v>
      </c>
      <c r="J21" s="20" t="str">
        <f>IF(Electives!S26&gt;0,Electives!S26," ")</f>
        <v> </v>
      </c>
    </row>
    <row r="22" spans="1:10" ht="12.75">
      <c r="A22" s="73"/>
      <c r="B22" s="74"/>
      <c r="H22" s="24">
        <f>Electives!B27</f>
        <v>20</v>
      </c>
      <c r="I22" s="24" t="str">
        <f>Electives!C27</f>
        <v>Get the Word Out</v>
      </c>
      <c r="J22" s="20" t="str">
        <f>IF(Electives!S27&gt;0,Electives!S27," ")</f>
        <v> </v>
      </c>
    </row>
    <row r="23" spans="1:10" ht="12.75">
      <c r="A23" s="73"/>
      <c r="B23" s="74"/>
      <c r="D23" s="224" t="s">
        <v>131</v>
      </c>
      <c r="E23" s="224"/>
      <c r="F23" s="224"/>
      <c r="H23" s="24">
        <f>Electives!B28</f>
        <v>21</v>
      </c>
      <c r="I23" s="24" t="str">
        <f>Electives!C28</f>
        <v>The Show Must Go On</v>
      </c>
      <c r="J23" s="20" t="str">
        <f>IF(Electives!S28&gt;0,Electives!S28," ")</f>
        <v> </v>
      </c>
    </row>
    <row r="24" spans="4:10" ht="12.75" customHeight="1">
      <c r="D24" s="224"/>
      <c r="E24" s="224"/>
      <c r="F24" s="224"/>
      <c r="H24" s="24">
        <f>Electives!B29</f>
        <v>22</v>
      </c>
      <c r="I24" s="24" t="str">
        <f>Electives!C29</f>
        <v>Picnic Fun</v>
      </c>
      <c r="J24" s="20" t="str">
        <f>IF(Electives!S29&gt;0,Electives!S29," ")</f>
        <v> </v>
      </c>
    </row>
    <row r="25" spans="4:10" ht="12.75" customHeight="1">
      <c r="D25" s="65" t="str">
        <f>Achievements!$B10</f>
        <v>1. Making My Family Special</v>
      </c>
      <c r="E25" s="65"/>
      <c r="F25" s="65"/>
      <c r="H25" s="24">
        <f>Electives!B30</f>
        <v>23</v>
      </c>
      <c r="I25" s="24" t="str">
        <f>Electives!C30</f>
        <v>What Kind of Milk?</v>
      </c>
      <c r="J25" s="20" t="str">
        <f>IF(Electives!S30&gt;0,Electives!S30," ")</f>
        <v> </v>
      </c>
    </row>
    <row r="26" spans="1:10" ht="12.75" customHeight="1">
      <c r="A26" s="31"/>
      <c r="B26" s="2"/>
      <c r="D26" s="20" t="str">
        <f>Achievements!$B11</f>
        <v>f.</v>
      </c>
      <c r="E26" s="3" t="str">
        <f>Achievements!$C11</f>
        <v>Complete a Chore with Partner</v>
      </c>
      <c r="F26" s="20" t="str">
        <f>IF(Achievements!S11="A","A"," ")</f>
        <v> </v>
      </c>
      <c r="H26" s="24">
        <f>Electives!B31</f>
        <v>24</v>
      </c>
      <c r="I26" s="24" t="str">
        <f>Electives!C31</f>
        <v>Help in the Kitchen</v>
      </c>
      <c r="J26" s="20" t="str">
        <f>IF(Electives!S31&gt;0,Electives!S31," ")</f>
        <v> </v>
      </c>
    </row>
    <row r="27" spans="1:10" ht="12.75">
      <c r="A27" s="2"/>
      <c r="B27" s="19"/>
      <c r="D27" s="20" t="str">
        <f>Achievements!$B12</f>
        <v>d.</v>
      </c>
      <c r="E27" s="3" t="str">
        <f>Achievements!$C12</f>
        <v>Make a Family Scrapbook</v>
      </c>
      <c r="F27" s="20" t="str">
        <f>IF(Achievements!S12="A","A"," ")</f>
        <v> </v>
      </c>
      <c r="H27" s="24">
        <f>Electives!B32</f>
        <v>25</v>
      </c>
      <c r="I27" s="24" t="str">
        <f>Electives!C32</f>
        <v>Snack Time</v>
      </c>
      <c r="J27" s="20" t="str">
        <f>IF(Electives!S32&gt;0,Electives!S32," ")</f>
        <v> </v>
      </c>
    </row>
    <row r="28" spans="1:10" ht="12.75">
      <c r="A28" s="2"/>
      <c r="B28" s="19"/>
      <c r="D28" s="20" t="str">
        <f>Achievements!$B13</f>
        <v>g.</v>
      </c>
      <c r="E28" s="3" t="str">
        <f>Achievements!$C13</f>
        <v>Visit historical bldg or old person</v>
      </c>
      <c r="F28" s="20" t="str">
        <f>IF(Achievements!S13="A","A"," ")</f>
        <v> </v>
      </c>
      <c r="H28" s="24">
        <f>Electives!B33</f>
        <v>26</v>
      </c>
      <c r="I28" s="24" t="str">
        <f>Electives!C33</f>
        <v>Phone Manners</v>
      </c>
      <c r="J28" s="20" t="str">
        <f>IF(Electives!S33&gt;0,Electives!S33," ")</f>
        <v> </v>
      </c>
    </row>
    <row r="29" spans="1:10" ht="12.75" customHeight="1">
      <c r="A29" s="2"/>
      <c r="B29" s="76"/>
      <c r="D29" s="65" t="str">
        <f>Achievements!$B15</f>
        <v>2. Where I Live</v>
      </c>
      <c r="E29" s="65"/>
      <c r="F29" s="65"/>
      <c r="H29" s="24">
        <f>Electives!B34</f>
        <v>27</v>
      </c>
      <c r="I29" s="24" t="str">
        <f>Electives!C34</f>
        <v>Emergency!</v>
      </c>
      <c r="J29" s="20" t="str">
        <f>IF(Electives!S34&gt;0,Electives!S34," ")</f>
        <v> </v>
      </c>
    </row>
    <row r="30" spans="1:10" ht="12.75" customHeight="1">
      <c r="A30" s="2"/>
      <c r="B30" s="19"/>
      <c r="D30" s="20" t="str">
        <f>Achievements!$B16</f>
        <v>f.</v>
      </c>
      <c r="E30" s="3" t="str">
        <f>Achievements!$C16</f>
        <v>Look at a map of your community</v>
      </c>
      <c r="F30" s="20" t="str">
        <f>IF(Achievements!S16="A","A"," ")</f>
        <v> </v>
      </c>
      <c r="H30" s="24">
        <f>Electives!B35</f>
        <v>28</v>
      </c>
      <c r="I30" s="24" t="str">
        <f>Electives!C35</f>
        <v>Smoke Detectors</v>
      </c>
      <c r="J30" s="20" t="str">
        <f>IF(Electives!S35&gt;0,Electives!S35," ")</f>
        <v> </v>
      </c>
    </row>
    <row r="31" spans="1:10" ht="12.75">
      <c r="A31" s="2"/>
      <c r="B31" s="19"/>
      <c r="D31" s="20" t="str">
        <f>Achievements!$B17</f>
        <v>d.</v>
      </c>
      <c r="E31" s="3" t="str">
        <f>Achievements!$C17</f>
        <v>Say pledge &amp; do flag ceremony</v>
      </c>
      <c r="F31" s="20" t="str">
        <f>IF(Achievements!S17="A","A"," ")</f>
        <v> </v>
      </c>
      <c r="H31" s="24">
        <f>Electives!B36</f>
        <v>29</v>
      </c>
      <c r="I31" s="24" t="str">
        <f>Electives!C36</f>
        <v>Safety in the Sun</v>
      </c>
      <c r="J31" s="20" t="str">
        <f>IF(Electives!S36&gt;0,Electives!S36," ")</f>
        <v> </v>
      </c>
    </row>
    <row r="32" spans="1:10" ht="12.75">
      <c r="A32" s="2"/>
      <c r="B32" s="19"/>
      <c r="D32" s="20" t="str">
        <f>Achievements!$B18</f>
        <v>g.</v>
      </c>
      <c r="E32" s="3" t="str">
        <f>Achievements!$C18</f>
        <v>Visit police or fire station and ask</v>
      </c>
      <c r="F32" s="20" t="str">
        <f>IF(Achievements!S18="A","A"," ")</f>
        <v> </v>
      </c>
      <c r="H32" s="24">
        <f>Electives!B37</f>
        <v>30</v>
      </c>
      <c r="I32" s="24" t="str">
        <f>Electives!C37</f>
        <v>Plant a Seed</v>
      </c>
      <c r="J32" s="20" t="str">
        <f>IF(Electives!S37&gt;0,Electives!S37,"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IF(Electives!S38&gt;0,Electives!S38," ")</f>
        <v> </v>
      </c>
    </row>
    <row r="34" spans="1:10" ht="12.75" customHeight="1">
      <c r="A34" s="2"/>
      <c r="B34" s="19"/>
      <c r="D34" s="20" t="str">
        <f>Achievements!$B21</f>
        <v>fa.</v>
      </c>
      <c r="E34" s="3" t="str">
        <f>Achievements!$C21</f>
        <v>Plan &amp; practice fire drill</v>
      </c>
      <c r="F34" s="21" t="str">
        <f>IF(Achievements!S21="A","A"," ")</f>
        <v> </v>
      </c>
      <c r="H34" s="24">
        <f>Electives!B39</f>
        <v>32</v>
      </c>
      <c r="I34" s="24" t="str">
        <f>Electives!C39</f>
        <v>Feed the Birds</v>
      </c>
      <c r="J34" s="20" t="str">
        <f>IF(Electives!S39&gt;0,Electives!S39," ")</f>
        <v> </v>
      </c>
    </row>
    <row r="35" spans="1:10" ht="12.75">
      <c r="A35" s="2"/>
      <c r="B35" s="19"/>
      <c r="D35" s="20" t="str">
        <f>Achievements!$B22</f>
        <v>fb.</v>
      </c>
      <c r="E35" s="3" t="str">
        <f>Achievements!$C22</f>
        <v>Develop plan if you get lost</v>
      </c>
      <c r="F35" s="21" t="str">
        <f>IF(Achievements!S22="A","A"," ")</f>
        <v> </v>
      </c>
      <c r="H35" s="24">
        <f>Electives!B40</f>
        <v>33</v>
      </c>
      <c r="I35" s="24" t="str">
        <f>Electives!C40</f>
        <v>Cleanup Treasure Hunt</v>
      </c>
      <c r="J35" s="20" t="str">
        <f>IF(Electives!S40&gt;0,Electives!S40," ")</f>
        <v> </v>
      </c>
    </row>
    <row r="36" spans="1:10" ht="12.75" customHeight="1">
      <c r="A36" s="2"/>
      <c r="B36" s="19"/>
      <c r="D36" s="20" t="str">
        <f>Achievements!$B23</f>
        <v>d.</v>
      </c>
      <c r="E36" s="3" t="str">
        <f>Achievements!$C23</f>
        <v>Make a food guide pyramid</v>
      </c>
      <c r="F36" s="21" t="str">
        <f>IF(Achievements!S23="A","A"," ")</f>
        <v> </v>
      </c>
      <c r="H36" s="24">
        <f>Electives!B41</f>
        <v>34</v>
      </c>
      <c r="I36" s="24" t="str">
        <f>Electives!C41</f>
        <v>Conservation</v>
      </c>
      <c r="J36" s="20" t="str">
        <f>IF(Electives!S41&gt;0,Electives!S41," ")</f>
        <v> </v>
      </c>
    </row>
    <row r="37" spans="1:10" ht="12.75" customHeight="1">
      <c r="A37" s="2"/>
      <c r="B37" s="19"/>
      <c r="D37" s="20" t="str">
        <f>Achievements!$B24</f>
        <v>g.</v>
      </c>
      <c r="E37" s="3" t="str">
        <f>Achievements!$C24</f>
        <v>Watch a sport &amp; learn its rules</v>
      </c>
      <c r="F37" s="21" t="str">
        <f>IF(Achievements!S24="A","A"," ")</f>
        <v> </v>
      </c>
      <c r="H37" s="24">
        <f>Electives!B42</f>
        <v>35</v>
      </c>
      <c r="I37" s="24" t="str">
        <f>Electives!C42</f>
        <v>Fun Outdoors</v>
      </c>
      <c r="J37" s="20" t="str">
        <f>IF(Electives!S42&gt;0,Electives!S42," ")</f>
        <v> </v>
      </c>
    </row>
    <row r="38" spans="1:10" ht="12.75">
      <c r="A38" s="2"/>
      <c r="B38" s="19"/>
      <c r="D38" s="17" t="str">
        <f>Achievements!$B26</f>
        <v>4. How I Tell It</v>
      </c>
      <c r="E38" s="23"/>
      <c r="F38" s="23"/>
      <c r="H38" s="24">
        <f>Electives!B43</f>
        <v>36</v>
      </c>
      <c r="I38" s="24" t="str">
        <f>Electives!C43</f>
        <v>See a Performance</v>
      </c>
      <c r="J38" s="20" t="str">
        <f>IF(Electives!S43&gt;0,Electives!S43," ")</f>
        <v> </v>
      </c>
    </row>
    <row r="39" spans="1:10" ht="12.75" customHeight="1">
      <c r="A39" s="2"/>
      <c r="B39" s="19"/>
      <c r="D39" s="20" t="str">
        <f>Achievements!$B27</f>
        <v>f.</v>
      </c>
      <c r="E39" s="22" t="str">
        <f>Achievements!$C27</f>
        <v>Have family discussion at a meal</v>
      </c>
      <c r="F39" s="21" t="str">
        <f>IF(Achievements!S27="A","A"," ")</f>
        <v> </v>
      </c>
      <c r="H39" s="24">
        <f>Electives!B44</f>
        <v>37</v>
      </c>
      <c r="I39" s="24" t="str">
        <f>Electives!C44</f>
        <v>Take a Bicycle Ride</v>
      </c>
      <c r="J39" s="20" t="str">
        <f>IF(Electives!S44&gt;0,Electives!S44," ")</f>
        <v> </v>
      </c>
    </row>
    <row r="40" spans="1:10" ht="12.75">
      <c r="A40" s="2"/>
      <c r="B40" s="19"/>
      <c r="D40" s="20" t="str">
        <f>Achievements!$B28</f>
        <v>d.</v>
      </c>
      <c r="E40" s="3" t="str">
        <f>Achievements!$C28</f>
        <v>Play "Tell it like it isn't"</v>
      </c>
      <c r="F40" s="21" t="str">
        <f>IF(Achievements!S28="A","A"," ")</f>
        <v> </v>
      </c>
      <c r="H40" s="24">
        <f>Electives!B45</f>
        <v>38</v>
      </c>
      <c r="I40" s="24" t="str">
        <f>Electives!C45</f>
        <v>Bicycle Repair</v>
      </c>
      <c r="J40" s="20" t="str">
        <f>IF(Electives!S45&gt;0,Electives!S45," ")</f>
        <v> </v>
      </c>
    </row>
    <row r="41" spans="1:10" ht="12.75">
      <c r="A41" s="2"/>
      <c r="B41" s="19"/>
      <c r="D41" s="20" t="str">
        <f>Achievements!$B29</f>
        <v>g.</v>
      </c>
      <c r="E41" s="3" t="str">
        <f>Achievements!$C29</f>
        <v>Visit television, radio, or newspapr</v>
      </c>
      <c r="F41" s="21" t="str">
        <f>IF(Achievements!S29="A","A"," ")</f>
        <v> </v>
      </c>
      <c r="H41" s="24">
        <f>Electives!B46</f>
        <v>39</v>
      </c>
      <c r="I41" s="24" t="str">
        <f>Electives!C46</f>
        <v>Go to Work</v>
      </c>
      <c r="J41" s="20" t="str">
        <f>IF(Electives!S46&gt;0,Electives!S46," ")</f>
        <v> </v>
      </c>
    </row>
    <row r="42" spans="1:10" ht="12.75" customHeight="1">
      <c r="A42" s="2"/>
      <c r="B42" s="19"/>
      <c r="D42" s="17" t="str">
        <f>Achievements!$B31</f>
        <v>5. Let's Go Outdoors </v>
      </c>
      <c r="E42" s="17"/>
      <c r="F42" s="17"/>
      <c r="H42" s="24">
        <f>Electives!B47</f>
        <v>40</v>
      </c>
      <c r="I42" s="24" t="str">
        <f>Electives!C47</f>
        <v>Fun in the Water</v>
      </c>
      <c r="J42" s="20" t="str">
        <f>IF(Electives!S47&gt;0,Electives!S47," ")</f>
        <v> </v>
      </c>
    </row>
    <row r="43" spans="1:10" ht="12.75" customHeight="1">
      <c r="A43" s="2"/>
      <c r="B43" s="19"/>
      <c r="D43" s="20" t="str">
        <f>Achievements!$B32</f>
        <v>f.</v>
      </c>
      <c r="E43" s="3" t="str">
        <f>Achievements!$C32</f>
        <v>Go outside &amp; watch the weather</v>
      </c>
      <c r="F43" s="20" t="str">
        <f>IF(Achievements!S32="A","A"," ")</f>
        <v> </v>
      </c>
      <c r="H43" s="24">
        <f>Electives!B48</f>
        <v>41</v>
      </c>
      <c r="I43" s="24" t="str">
        <f>Electives!C48</f>
        <v>Transportation</v>
      </c>
      <c r="J43" s="20" t="str">
        <f>IF(Electives!S48&gt;0,Electives!S48," ")</f>
        <v> </v>
      </c>
    </row>
    <row r="44" spans="1:10" ht="12.75">
      <c r="A44" s="2"/>
      <c r="B44" s="19"/>
      <c r="D44" s="20" t="str">
        <f>Achievements!$B33</f>
        <v>d.</v>
      </c>
      <c r="E44" s="3" t="str">
        <f>Achievements!$C33</f>
        <v>Make a leaf rubbing</v>
      </c>
      <c r="F44" s="20" t="str">
        <f>IF(Achievements!S33="A","A"," ")</f>
        <v> </v>
      </c>
      <c r="H44" s="24">
        <f>Electives!B49</f>
        <v>42</v>
      </c>
      <c r="I44" s="24" t="str">
        <f>Electives!C49</f>
        <v>Fun at the Zoo</v>
      </c>
      <c r="J44" s="20" t="str">
        <f>IF(Electives!S49&gt;0,Electives!S49," ")</f>
        <v> </v>
      </c>
    </row>
    <row r="45" spans="1:10" ht="12.75" customHeight="1">
      <c r="A45" s="2"/>
      <c r="B45" s="19"/>
      <c r="D45" s="20" t="str">
        <f>Achievements!$B34</f>
        <v>g.</v>
      </c>
      <c r="E45" s="3" t="str">
        <f>Achievements!$C34</f>
        <v>Take a hike with your den</v>
      </c>
      <c r="F45" s="20" t="str">
        <f>IF(Achievements!S34="A","A"," ")</f>
        <v> </v>
      </c>
      <c r="H45" s="24">
        <f>Electives!B50</f>
        <v>43</v>
      </c>
      <c r="I45" s="24" t="str">
        <f>Electives!C50</f>
        <v>Pet Care</v>
      </c>
      <c r="J45" s="20" t="str">
        <f>IF(Electives!S50&gt;0,Electives!S50," ")</f>
        <v> </v>
      </c>
    </row>
    <row r="46" spans="1:10" ht="12.75">
      <c r="A46" s="2"/>
      <c r="B46" s="19"/>
      <c r="H46" s="24">
        <f>Electives!B51</f>
        <v>44</v>
      </c>
      <c r="I46" s="24" t="str">
        <f>Electives!C51</f>
        <v>Dairy Products</v>
      </c>
      <c r="J46" s="20" t="str">
        <f>IF(Electives!S51&gt;0,Electives!S51," ")</f>
        <v> </v>
      </c>
    </row>
    <row r="47" spans="1:10" ht="12.75">
      <c r="A47" s="2"/>
      <c r="B47" s="19"/>
      <c r="H47" s="24">
        <f>Electives!B52</f>
        <v>45</v>
      </c>
      <c r="I47" s="24" t="str">
        <f>Electives!C52</f>
        <v>Fresh Baking</v>
      </c>
      <c r="J47" s="20" t="str">
        <f>IF(Electives!S52&gt;0,Electives!S52," ")</f>
        <v> </v>
      </c>
    </row>
    <row r="48" spans="1:10" ht="12.75" customHeight="1">
      <c r="A48" s="2"/>
      <c r="B48" s="19"/>
      <c r="H48" s="24">
        <f>Electives!B53</f>
        <v>46</v>
      </c>
      <c r="I48" s="24" t="str">
        <f>Electives!C53</f>
        <v>Healthy Teeth and Gums</v>
      </c>
      <c r="J48" s="20" t="str">
        <f>IF(Electives!S53&gt;0,Electives!S53," ")</f>
        <v> </v>
      </c>
    </row>
    <row r="49" spans="1:10" ht="12.75" customHeight="1">
      <c r="A49" s="2"/>
      <c r="B49" s="19"/>
      <c r="H49" s="24">
        <f>Electives!B54</f>
        <v>47</v>
      </c>
      <c r="I49" s="24" t="str">
        <f>Electives!C54</f>
        <v>Reduce, Reuse, Recycle</v>
      </c>
      <c r="J49" s="20" t="str">
        <f>IF(Electives!S54&gt;0,Electives!S54," ")</f>
        <v> </v>
      </c>
    </row>
    <row r="50" spans="1:10" ht="12.75">
      <c r="A50" s="2"/>
      <c r="B50" s="2"/>
      <c r="H50" s="24">
        <f>Electives!B55</f>
        <v>48</v>
      </c>
      <c r="I50" s="24" t="str">
        <f>Electives!C55</f>
        <v>Go for a Ride</v>
      </c>
      <c r="J50" s="20" t="str">
        <f>IF(Electives!S55&gt;0,Electives!S55," ")</f>
        <v> </v>
      </c>
    </row>
    <row r="51" spans="8:10" ht="12.75">
      <c r="H51" s="24">
        <f>Electives!B56</f>
        <v>49</v>
      </c>
      <c r="I51" s="24" t="str">
        <f>Electives!C56</f>
        <v>Your Government</v>
      </c>
      <c r="J51" s="20" t="str">
        <f>IF(Electives!S56&gt;0,Electives!S56," ")</f>
        <v> </v>
      </c>
    </row>
    <row r="52" spans="8:10" ht="12.75">
      <c r="H52" s="24">
        <f>Electives!B57</f>
        <v>50</v>
      </c>
      <c r="I52" s="24" t="str">
        <f>Electives!C57</f>
        <v>Banking</v>
      </c>
      <c r="J52" s="20" t="str">
        <f>IF(Electives!S57&gt;0,Electives!S57,"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xl/worksheets/sheet3.xml><?xml version="1.0" encoding="utf-8"?>
<worksheet xmlns="http://schemas.openxmlformats.org/spreadsheetml/2006/main" xmlns:r="http://schemas.openxmlformats.org/officeDocument/2006/relationships">
  <sheetPr codeName="Sheet2"/>
  <dimension ref="A1:S105"/>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3.140625" style="15" customWidth="1"/>
    <col min="2" max="2" width="10.8515625" style="15" customWidth="1"/>
    <col min="3" max="3" width="53.00390625" style="15" customWidth="1"/>
    <col min="4" max="18" width="3.421875" style="15" customWidth="1"/>
    <col min="19" max="19" width="3.140625" style="15" customWidth="1"/>
    <col min="20" max="16384" width="9.140625" style="15" customWidth="1"/>
  </cols>
  <sheetData>
    <row r="1" spans="1:19" ht="12.75" customHeight="1">
      <c r="A1" s="172" t="s">
        <v>253</v>
      </c>
      <c r="B1" s="134"/>
      <c r="C1" s="135"/>
      <c r="D1" s="169" t="str">
        <f>'Scout 1'!$A1</f>
        <v>Scout 1</v>
      </c>
      <c r="E1" s="169" t="str">
        <f>'Scout 2'!$A1</f>
        <v>Scout 2</v>
      </c>
      <c r="F1" s="169" t="str">
        <f>'Scout 3'!$A1</f>
        <v>Scout 3</v>
      </c>
      <c r="G1" s="169" t="str">
        <f>'Scout 4'!$A1</f>
        <v>Scout 4</v>
      </c>
      <c r="H1" s="169" t="str">
        <f>'Scout 5'!$A1</f>
        <v>Scout 5</v>
      </c>
      <c r="I1" s="169" t="str">
        <f>'Scout 6'!$A1</f>
        <v>Scout 6</v>
      </c>
      <c r="J1" s="169" t="str">
        <f>'Scout 7'!$A1</f>
        <v>Scout 7</v>
      </c>
      <c r="K1" s="169" t="str">
        <f>'Scout 8'!$A1</f>
        <v>Scout 8</v>
      </c>
      <c r="L1" s="169" t="str">
        <f>'Scout 9'!$A1</f>
        <v>Scout 9</v>
      </c>
      <c r="M1" s="169" t="str">
        <f>'Scout 10'!$A1</f>
        <v>Scout 10</v>
      </c>
      <c r="N1" s="169" t="str">
        <f>'Scout 11'!$A1</f>
        <v>Scout 11</v>
      </c>
      <c r="O1" s="169" t="str">
        <f>'Scout 12'!$A1</f>
        <v>Scout 12</v>
      </c>
      <c r="P1" s="169" t="str">
        <f>'Scout 13'!$A1</f>
        <v>Scout 13</v>
      </c>
      <c r="Q1" s="169" t="str">
        <f>'Scout 14'!$A1</f>
        <v>Scout 14</v>
      </c>
      <c r="R1" s="169" t="str">
        <f>'Scout 15'!$A1</f>
        <v>Scout 15</v>
      </c>
      <c r="S1" s="173" t="s">
        <v>253</v>
      </c>
    </row>
    <row r="2" spans="1:19" ht="12.75" customHeight="1">
      <c r="A2" s="172"/>
      <c r="B2" s="151" t="s">
        <v>254</v>
      </c>
      <c r="C2" s="168"/>
      <c r="D2" s="170"/>
      <c r="E2" s="170"/>
      <c r="F2" s="170"/>
      <c r="G2" s="170"/>
      <c r="H2" s="170"/>
      <c r="I2" s="170"/>
      <c r="J2" s="170"/>
      <c r="K2" s="170"/>
      <c r="L2" s="170"/>
      <c r="M2" s="170"/>
      <c r="N2" s="170"/>
      <c r="O2" s="170"/>
      <c r="P2" s="170"/>
      <c r="Q2" s="170"/>
      <c r="R2" s="170"/>
      <c r="S2" s="173"/>
    </row>
    <row r="3" spans="1:19" ht="12.75" customHeight="1">
      <c r="A3" s="172"/>
      <c r="B3" s="155" t="s">
        <v>255</v>
      </c>
      <c r="C3" s="150"/>
      <c r="D3" s="170"/>
      <c r="E3" s="170"/>
      <c r="F3" s="170"/>
      <c r="G3" s="170"/>
      <c r="H3" s="170"/>
      <c r="I3" s="170"/>
      <c r="J3" s="170"/>
      <c r="K3" s="170"/>
      <c r="L3" s="170"/>
      <c r="M3" s="170"/>
      <c r="N3" s="170"/>
      <c r="O3" s="170"/>
      <c r="P3" s="170"/>
      <c r="Q3" s="170"/>
      <c r="R3" s="170"/>
      <c r="S3" s="173"/>
    </row>
    <row r="4" spans="1:19" ht="12.75">
      <c r="A4" s="172"/>
      <c r="B4" s="61"/>
      <c r="C4" s="136"/>
      <c r="D4" s="170"/>
      <c r="E4" s="170"/>
      <c r="F4" s="170"/>
      <c r="G4" s="170"/>
      <c r="H4" s="170"/>
      <c r="I4" s="170"/>
      <c r="J4" s="170"/>
      <c r="K4" s="170"/>
      <c r="L4" s="170"/>
      <c r="M4" s="170"/>
      <c r="N4" s="170"/>
      <c r="O4" s="170"/>
      <c r="P4" s="170"/>
      <c r="Q4" s="170"/>
      <c r="R4" s="170"/>
      <c r="S4" s="173"/>
    </row>
    <row r="5" spans="1:19" ht="12.75" customHeight="1">
      <c r="A5" s="172"/>
      <c r="B5" s="137" t="s">
        <v>256</v>
      </c>
      <c r="C5" s="133" t="s">
        <v>257</v>
      </c>
      <c r="D5" s="171"/>
      <c r="E5" s="171"/>
      <c r="F5" s="171"/>
      <c r="G5" s="171"/>
      <c r="H5" s="171"/>
      <c r="I5" s="171"/>
      <c r="J5" s="171"/>
      <c r="K5" s="171"/>
      <c r="L5" s="171"/>
      <c r="M5" s="171"/>
      <c r="N5" s="171"/>
      <c r="O5" s="171"/>
      <c r="P5" s="171"/>
      <c r="Q5" s="171"/>
      <c r="R5" s="171"/>
      <c r="S5" s="173"/>
    </row>
    <row r="6" spans="1:19" ht="12.75">
      <c r="A6" s="172"/>
      <c r="B6" s="149"/>
      <c r="C6" s="138"/>
      <c r="D6" s="120"/>
      <c r="E6" s="120"/>
      <c r="F6" s="120"/>
      <c r="G6" s="120"/>
      <c r="H6" s="120"/>
      <c r="I6" s="120"/>
      <c r="J6" s="120"/>
      <c r="K6" s="120"/>
      <c r="L6" s="120"/>
      <c r="M6" s="120"/>
      <c r="N6" s="120"/>
      <c r="O6" s="120"/>
      <c r="P6" s="120"/>
      <c r="Q6" s="120"/>
      <c r="R6" s="120"/>
      <c r="S6" s="173"/>
    </row>
    <row r="7" spans="1:19" ht="12.75">
      <c r="A7" s="172"/>
      <c r="B7" s="149"/>
      <c r="C7" s="138"/>
      <c r="D7" s="36"/>
      <c r="E7" s="36"/>
      <c r="F7" s="36"/>
      <c r="G7" s="36"/>
      <c r="H7" s="36"/>
      <c r="I7" s="36"/>
      <c r="J7" s="36"/>
      <c r="K7" s="36"/>
      <c r="L7" s="36"/>
      <c r="M7" s="36"/>
      <c r="N7" s="36"/>
      <c r="O7" s="36"/>
      <c r="P7" s="36"/>
      <c r="Q7" s="36"/>
      <c r="R7" s="36"/>
      <c r="S7" s="173"/>
    </row>
    <row r="8" spans="1:19" ht="12.75">
      <c r="A8" s="172"/>
      <c r="B8" s="149"/>
      <c r="C8" s="138"/>
      <c r="D8" s="36"/>
      <c r="E8" s="36"/>
      <c r="F8" s="36"/>
      <c r="G8" s="36"/>
      <c r="H8" s="36"/>
      <c r="I8" s="36"/>
      <c r="J8" s="36"/>
      <c r="K8" s="36"/>
      <c r="L8" s="36"/>
      <c r="M8" s="36"/>
      <c r="N8" s="36"/>
      <c r="O8" s="36"/>
      <c r="P8" s="36"/>
      <c r="Q8" s="36"/>
      <c r="R8" s="36"/>
      <c r="S8" s="173"/>
    </row>
    <row r="9" spans="1:19" ht="12.75">
      <c r="A9" s="172"/>
      <c r="B9" s="149"/>
      <c r="C9" s="139"/>
      <c r="D9" s="36"/>
      <c r="E9" s="36"/>
      <c r="F9" s="36"/>
      <c r="G9" s="36"/>
      <c r="H9" s="36"/>
      <c r="I9" s="36"/>
      <c r="J9" s="36"/>
      <c r="K9" s="36"/>
      <c r="L9" s="36"/>
      <c r="M9" s="36"/>
      <c r="N9" s="36"/>
      <c r="O9" s="36"/>
      <c r="P9" s="36"/>
      <c r="Q9" s="36"/>
      <c r="R9" s="36"/>
      <c r="S9" s="173"/>
    </row>
    <row r="10" spans="1:19" ht="12.75">
      <c r="A10" s="172"/>
      <c r="B10" s="149"/>
      <c r="C10" s="139"/>
      <c r="D10" s="36"/>
      <c r="E10" s="36"/>
      <c r="F10" s="36"/>
      <c r="G10" s="36"/>
      <c r="H10" s="36"/>
      <c r="I10" s="36"/>
      <c r="J10" s="36"/>
      <c r="K10" s="36"/>
      <c r="L10" s="36"/>
      <c r="M10" s="36"/>
      <c r="N10" s="36"/>
      <c r="O10" s="36"/>
      <c r="P10" s="36"/>
      <c r="Q10" s="36"/>
      <c r="R10" s="36"/>
      <c r="S10" s="173"/>
    </row>
    <row r="11" spans="1:19" ht="12.75">
      <c r="A11" s="172"/>
      <c r="B11" s="149"/>
      <c r="C11" s="138"/>
      <c r="D11" s="36"/>
      <c r="E11" s="36"/>
      <c r="F11" s="36"/>
      <c r="G11" s="36"/>
      <c r="H11" s="36"/>
      <c r="I11" s="36"/>
      <c r="J11" s="36"/>
      <c r="K11" s="36"/>
      <c r="L11" s="36"/>
      <c r="M11" s="36"/>
      <c r="N11" s="36"/>
      <c r="O11" s="36"/>
      <c r="P11" s="36"/>
      <c r="Q11" s="36"/>
      <c r="R11" s="36"/>
      <c r="S11" s="173"/>
    </row>
    <row r="12" spans="1:19" ht="12.75">
      <c r="A12" s="172"/>
      <c r="B12" s="149"/>
      <c r="C12" s="139"/>
      <c r="D12" s="36"/>
      <c r="E12" s="36"/>
      <c r="F12" s="36"/>
      <c r="G12" s="36"/>
      <c r="H12" s="36"/>
      <c r="I12" s="36"/>
      <c r="J12" s="36"/>
      <c r="K12" s="36"/>
      <c r="L12" s="36"/>
      <c r="M12" s="36"/>
      <c r="N12" s="36"/>
      <c r="O12" s="36"/>
      <c r="P12" s="36"/>
      <c r="Q12" s="36"/>
      <c r="R12" s="36"/>
      <c r="S12" s="173"/>
    </row>
    <row r="13" spans="1:19" ht="12.75">
      <c r="A13" s="172"/>
      <c r="B13" s="149"/>
      <c r="C13" s="139"/>
      <c r="D13" s="36"/>
      <c r="E13" s="36"/>
      <c r="F13" s="36"/>
      <c r="G13" s="36"/>
      <c r="H13" s="36"/>
      <c r="I13" s="36"/>
      <c r="J13" s="36"/>
      <c r="K13" s="36"/>
      <c r="L13" s="36"/>
      <c r="M13" s="36"/>
      <c r="N13" s="36"/>
      <c r="O13" s="36"/>
      <c r="P13" s="36"/>
      <c r="Q13" s="36"/>
      <c r="R13" s="36"/>
      <c r="S13" s="173"/>
    </row>
    <row r="14" spans="1:19" ht="12.75">
      <c r="A14" s="172"/>
      <c r="B14" s="149"/>
      <c r="C14" s="138"/>
      <c r="D14" s="36"/>
      <c r="E14" s="36"/>
      <c r="F14" s="36"/>
      <c r="G14" s="36"/>
      <c r="H14" s="36"/>
      <c r="I14" s="36"/>
      <c r="J14" s="36"/>
      <c r="K14" s="36"/>
      <c r="L14" s="36"/>
      <c r="M14" s="36"/>
      <c r="N14" s="36"/>
      <c r="O14" s="36"/>
      <c r="P14" s="36"/>
      <c r="Q14" s="36"/>
      <c r="R14" s="36"/>
      <c r="S14" s="173"/>
    </row>
    <row r="15" spans="1:19" ht="12.75">
      <c r="A15" s="172"/>
      <c r="B15" s="149"/>
      <c r="C15" s="139"/>
      <c r="D15" s="36"/>
      <c r="E15" s="36"/>
      <c r="F15" s="36"/>
      <c r="G15" s="36"/>
      <c r="H15" s="36"/>
      <c r="I15" s="36"/>
      <c r="J15" s="36"/>
      <c r="K15" s="36"/>
      <c r="L15" s="36"/>
      <c r="M15" s="36"/>
      <c r="N15" s="36"/>
      <c r="O15" s="36"/>
      <c r="P15" s="36"/>
      <c r="Q15" s="36"/>
      <c r="R15" s="36"/>
      <c r="S15" s="173"/>
    </row>
    <row r="16" spans="1:19" ht="12.75">
      <c r="A16" s="172"/>
      <c r="B16" s="149"/>
      <c r="C16" s="139"/>
      <c r="D16" s="36"/>
      <c r="E16" s="36"/>
      <c r="F16" s="36"/>
      <c r="G16" s="36"/>
      <c r="H16" s="36"/>
      <c r="I16" s="36"/>
      <c r="J16" s="36"/>
      <c r="K16" s="36"/>
      <c r="L16" s="36"/>
      <c r="M16" s="36"/>
      <c r="N16" s="36"/>
      <c r="O16" s="36"/>
      <c r="P16" s="36"/>
      <c r="Q16" s="36"/>
      <c r="R16" s="36"/>
      <c r="S16" s="173"/>
    </row>
    <row r="17" spans="1:19" ht="12.75">
      <c r="A17" s="172"/>
      <c r="B17" s="149"/>
      <c r="C17" s="139"/>
      <c r="D17" s="36"/>
      <c r="E17" s="36"/>
      <c r="F17" s="36"/>
      <c r="G17" s="36"/>
      <c r="H17" s="36"/>
      <c r="I17" s="36"/>
      <c r="J17" s="36"/>
      <c r="K17" s="36"/>
      <c r="L17" s="36"/>
      <c r="M17" s="36"/>
      <c r="N17" s="36"/>
      <c r="O17" s="36"/>
      <c r="P17" s="36"/>
      <c r="Q17" s="36"/>
      <c r="R17" s="36"/>
      <c r="S17" s="173"/>
    </row>
    <row r="18" spans="1:19" ht="12.75">
      <c r="A18" s="172"/>
      <c r="B18" s="149"/>
      <c r="C18" s="139"/>
      <c r="D18" s="36"/>
      <c r="E18" s="36"/>
      <c r="F18" s="36"/>
      <c r="G18" s="36"/>
      <c r="H18" s="36"/>
      <c r="I18" s="36"/>
      <c r="J18" s="36"/>
      <c r="K18" s="36"/>
      <c r="L18" s="36"/>
      <c r="M18" s="36"/>
      <c r="N18" s="36"/>
      <c r="O18" s="36"/>
      <c r="P18" s="36"/>
      <c r="Q18" s="36"/>
      <c r="R18" s="36"/>
      <c r="S18" s="173"/>
    </row>
    <row r="19" spans="1:19" ht="12.75">
      <c r="A19" s="172"/>
      <c r="B19" s="149"/>
      <c r="C19" s="138"/>
      <c r="D19" s="140"/>
      <c r="E19" s="140"/>
      <c r="F19" s="140"/>
      <c r="G19" s="140"/>
      <c r="H19" s="140"/>
      <c r="I19" s="140"/>
      <c r="J19" s="140"/>
      <c r="K19" s="140"/>
      <c r="L19" s="140"/>
      <c r="M19" s="140"/>
      <c r="N19" s="140"/>
      <c r="O19" s="140"/>
      <c r="P19" s="140"/>
      <c r="Q19" s="140"/>
      <c r="R19" s="140"/>
      <c r="S19" s="173"/>
    </row>
    <row r="20" spans="1:19" ht="12.75">
      <c r="A20" s="172"/>
      <c r="B20" s="149"/>
      <c r="C20" s="139"/>
      <c r="D20" s="36"/>
      <c r="E20" s="37"/>
      <c r="F20" s="37"/>
      <c r="G20" s="37"/>
      <c r="H20" s="37"/>
      <c r="I20" s="37"/>
      <c r="J20" s="37"/>
      <c r="K20" s="37"/>
      <c r="L20" s="37"/>
      <c r="M20" s="37"/>
      <c r="N20" s="37"/>
      <c r="O20" s="37"/>
      <c r="P20" s="37"/>
      <c r="Q20" s="37"/>
      <c r="R20" s="36"/>
      <c r="S20" s="173"/>
    </row>
    <row r="21" spans="1:19" ht="12.75">
      <c r="A21" s="172"/>
      <c r="B21" s="149"/>
      <c r="C21" s="139"/>
      <c r="D21" s="141"/>
      <c r="E21" s="141"/>
      <c r="F21" s="141"/>
      <c r="G21" s="141"/>
      <c r="H21" s="141"/>
      <c r="I21" s="141"/>
      <c r="J21" s="141"/>
      <c r="K21" s="141"/>
      <c r="L21" s="141"/>
      <c r="M21" s="141"/>
      <c r="N21" s="141"/>
      <c r="O21" s="141"/>
      <c r="P21" s="141"/>
      <c r="Q21" s="141"/>
      <c r="R21" s="141"/>
      <c r="S21" s="173"/>
    </row>
    <row r="22" spans="1:19" ht="12.75">
      <c r="A22" s="172"/>
      <c r="B22" s="149"/>
      <c r="C22" s="142"/>
      <c r="D22" s="143"/>
      <c r="E22" s="143"/>
      <c r="F22" s="143"/>
      <c r="G22" s="143"/>
      <c r="H22" s="143"/>
      <c r="I22" s="143"/>
      <c r="J22" s="143"/>
      <c r="K22" s="143"/>
      <c r="L22" s="143"/>
      <c r="M22" s="143"/>
      <c r="N22" s="143"/>
      <c r="O22" s="143"/>
      <c r="P22" s="143"/>
      <c r="Q22" s="143"/>
      <c r="R22" s="143"/>
      <c r="S22" s="173"/>
    </row>
    <row r="23" spans="1:19" ht="12.75">
      <c r="A23" s="172"/>
      <c r="B23" s="149"/>
      <c r="C23" s="142"/>
      <c r="D23" s="143"/>
      <c r="E23" s="143"/>
      <c r="F23" s="143"/>
      <c r="G23" s="143"/>
      <c r="H23" s="143"/>
      <c r="I23" s="143"/>
      <c r="J23" s="143"/>
      <c r="K23" s="143"/>
      <c r="L23" s="143"/>
      <c r="M23" s="143"/>
      <c r="N23" s="143"/>
      <c r="O23" s="143"/>
      <c r="P23" s="143"/>
      <c r="Q23" s="143"/>
      <c r="R23" s="143"/>
      <c r="S23" s="173"/>
    </row>
    <row r="24" spans="1:19" ht="12.75">
      <c r="A24" s="172"/>
      <c r="B24" s="149"/>
      <c r="C24" s="144"/>
      <c r="D24" s="36"/>
      <c r="E24" s="36"/>
      <c r="F24" s="36"/>
      <c r="G24" s="36"/>
      <c r="H24" s="36"/>
      <c r="I24" s="36"/>
      <c r="J24" s="36"/>
      <c r="K24" s="36"/>
      <c r="L24" s="36"/>
      <c r="M24" s="36"/>
      <c r="N24" s="36"/>
      <c r="O24" s="36"/>
      <c r="P24" s="36"/>
      <c r="Q24" s="36"/>
      <c r="R24" s="36"/>
      <c r="S24" s="173"/>
    </row>
    <row r="25" spans="1:19" ht="12.75">
      <c r="A25" s="172"/>
      <c r="B25" s="149"/>
      <c r="C25" s="142"/>
      <c r="D25" s="36"/>
      <c r="E25" s="36"/>
      <c r="F25" s="36"/>
      <c r="G25" s="36"/>
      <c r="H25" s="36"/>
      <c r="I25" s="36"/>
      <c r="J25" s="36"/>
      <c r="K25" s="36"/>
      <c r="L25" s="36"/>
      <c r="M25" s="36"/>
      <c r="N25" s="36"/>
      <c r="O25" s="36"/>
      <c r="P25" s="36"/>
      <c r="Q25" s="36"/>
      <c r="R25" s="36"/>
      <c r="S25" s="173"/>
    </row>
    <row r="26" spans="1:19" ht="12.75">
      <c r="A26" s="172"/>
      <c r="B26" s="149"/>
      <c r="C26" s="139"/>
      <c r="D26" s="36"/>
      <c r="E26" s="36"/>
      <c r="F26" s="36"/>
      <c r="G26" s="36"/>
      <c r="H26" s="36"/>
      <c r="I26" s="36"/>
      <c r="J26" s="36"/>
      <c r="K26" s="36"/>
      <c r="L26" s="36"/>
      <c r="M26" s="36"/>
      <c r="N26" s="36"/>
      <c r="O26" s="36"/>
      <c r="P26" s="36"/>
      <c r="Q26" s="36"/>
      <c r="R26" s="36"/>
      <c r="S26" s="173"/>
    </row>
    <row r="27" spans="1:19" ht="12.75">
      <c r="A27" s="172"/>
      <c r="B27" s="149"/>
      <c r="C27" s="145"/>
      <c r="D27" s="36"/>
      <c r="E27" s="36"/>
      <c r="F27" s="36"/>
      <c r="G27" s="36"/>
      <c r="H27" s="36"/>
      <c r="I27" s="36"/>
      <c r="J27" s="36"/>
      <c r="K27" s="36"/>
      <c r="L27" s="36"/>
      <c r="M27" s="36"/>
      <c r="N27" s="36"/>
      <c r="O27" s="36"/>
      <c r="P27" s="36"/>
      <c r="Q27" s="36"/>
      <c r="R27" s="36"/>
      <c r="S27" s="173"/>
    </row>
    <row r="28" spans="1:19" ht="12.75">
      <c r="A28" s="172"/>
      <c r="B28" s="149"/>
      <c r="C28" s="139"/>
      <c r="D28" s="36"/>
      <c r="E28" s="36"/>
      <c r="F28" s="36"/>
      <c r="G28" s="36"/>
      <c r="H28" s="36"/>
      <c r="I28" s="36"/>
      <c r="J28" s="36"/>
      <c r="K28" s="36"/>
      <c r="L28" s="36"/>
      <c r="M28" s="36"/>
      <c r="N28" s="36"/>
      <c r="O28" s="36"/>
      <c r="P28" s="36"/>
      <c r="Q28" s="36"/>
      <c r="R28" s="36"/>
      <c r="S28" s="173"/>
    </row>
    <row r="29" spans="1:19" ht="12.75">
      <c r="A29" s="172"/>
      <c r="B29" s="149"/>
      <c r="C29" s="145"/>
      <c r="D29" s="36"/>
      <c r="E29" s="36"/>
      <c r="F29" s="36"/>
      <c r="G29" s="36"/>
      <c r="H29" s="36"/>
      <c r="I29" s="36"/>
      <c r="J29" s="36"/>
      <c r="K29" s="36"/>
      <c r="L29" s="36"/>
      <c r="M29" s="36"/>
      <c r="N29" s="36"/>
      <c r="O29" s="36"/>
      <c r="P29" s="36"/>
      <c r="Q29" s="36"/>
      <c r="R29" s="36"/>
      <c r="S29" s="173"/>
    </row>
    <row r="30" spans="1:19" ht="12.75">
      <c r="A30" s="172"/>
      <c r="B30" s="149"/>
      <c r="C30" s="146"/>
      <c r="D30" s="36"/>
      <c r="E30" s="36"/>
      <c r="F30" s="36"/>
      <c r="G30" s="36"/>
      <c r="H30" s="36"/>
      <c r="I30" s="36"/>
      <c r="J30" s="36"/>
      <c r="K30" s="36"/>
      <c r="L30" s="36"/>
      <c r="M30" s="36"/>
      <c r="N30" s="36"/>
      <c r="O30" s="36"/>
      <c r="P30" s="36"/>
      <c r="Q30" s="36"/>
      <c r="R30" s="36"/>
      <c r="S30" s="173"/>
    </row>
    <row r="31" spans="1:19" ht="12.75">
      <c r="A31" s="172"/>
      <c r="B31" s="149"/>
      <c r="C31" s="139"/>
      <c r="D31" s="36"/>
      <c r="E31" s="36"/>
      <c r="F31" s="36"/>
      <c r="G31" s="36"/>
      <c r="H31" s="36"/>
      <c r="I31" s="36"/>
      <c r="J31" s="36"/>
      <c r="K31" s="36"/>
      <c r="L31" s="36"/>
      <c r="M31" s="36"/>
      <c r="N31" s="36"/>
      <c r="O31" s="36"/>
      <c r="P31" s="36"/>
      <c r="Q31" s="36"/>
      <c r="R31" s="36"/>
      <c r="S31" s="173"/>
    </row>
    <row r="32" spans="1:19" ht="12.75">
      <c r="A32" s="172"/>
      <c r="B32" s="149"/>
      <c r="C32" s="139"/>
      <c r="D32" s="36"/>
      <c r="E32" s="36"/>
      <c r="F32" s="36"/>
      <c r="G32" s="36"/>
      <c r="H32" s="36"/>
      <c r="I32" s="36"/>
      <c r="J32" s="36"/>
      <c r="K32" s="36"/>
      <c r="L32" s="36"/>
      <c r="M32" s="36"/>
      <c r="N32" s="36"/>
      <c r="O32" s="36"/>
      <c r="P32" s="36"/>
      <c r="Q32" s="36"/>
      <c r="R32" s="36"/>
      <c r="S32" s="173"/>
    </row>
    <row r="33" spans="1:19" ht="12.75">
      <c r="A33" s="172"/>
      <c r="B33" s="149"/>
      <c r="C33" s="139"/>
      <c r="D33" s="36"/>
      <c r="E33" s="36"/>
      <c r="F33" s="36"/>
      <c r="G33" s="36"/>
      <c r="H33" s="36"/>
      <c r="I33" s="36"/>
      <c r="J33" s="36"/>
      <c r="K33" s="36"/>
      <c r="L33" s="36"/>
      <c r="M33" s="36"/>
      <c r="N33" s="36"/>
      <c r="O33" s="36"/>
      <c r="P33" s="36"/>
      <c r="Q33" s="36"/>
      <c r="R33" s="36"/>
      <c r="S33" s="173"/>
    </row>
    <row r="34" spans="1:19" ht="12.75">
      <c r="A34" s="172"/>
      <c r="B34" s="149"/>
      <c r="C34" s="146"/>
      <c r="D34" s="36"/>
      <c r="E34" s="36"/>
      <c r="F34" s="36"/>
      <c r="G34" s="36"/>
      <c r="H34" s="36"/>
      <c r="I34" s="36"/>
      <c r="J34" s="36"/>
      <c r="K34" s="36"/>
      <c r="L34" s="36"/>
      <c r="M34" s="36"/>
      <c r="N34" s="36"/>
      <c r="O34" s="36"/>
      <c r="P34" s="36"/>
      <c r="Q34" s="36"/>
      <c r="R34" s="36"/>
      <c r="S34" s="173"/>
    </row>
    <row r="35" spans="1:19" ht="12.75">
      <c r="A35" s="172"/>
      <c r="B35" s="149"/>
      <c r="C35" s="139"/>
      <c r="D35" s="36"/>
      <c r="E35" s="36"/>
      <c r="F35" s="36"/>
      <c r="G35" s="36"/>
      <c r="H35" s="36"/>
      <c r="I35" s="36"/>
      <c r="J35" s="36"/>
      <c r="K35" s="36"/>
      <c r="L35" s="36"/>
      <c r="M35" s="36"/>
      <c r="N35" s="36"/>
      <c r="O35" s="36"/>
      <c r="P35" s="36"/>
      <c r="Q35" s="36"/>
      <c r="R35" s="36"/>
      <c r="S35" s="173"/>
    </row>
    <row r="36" spans="1:19" ht="12.75">
      <c r="A36" s="172"/>
      <c r="B36" s="149"/>
      <c r="C36" s="139"/>
      <c r="D36" s="36"/>
      <c r="E36" s="36"/>
      <c r="F36" s="36"/>
      <c r="G36" s="36"/>
      <c r="H36" s="36"/>
      <c r="I36" s="36"/>
      <c r="J36" s="36"/>
      <c r="K36" s="36"/>
      <c r="L36" s="36"/>
      <c r="M36" s="36"/>
      <c r="N36" s="36"/>
      <c r="O36" s="36"/>
      <c r="P36" s="36"/>
      <c r="Q36" s="36"/>
      <c r="R36" s="36"/>
      <c r="S36" s="173"/>
    </row>
    <row r="37" spans="1:19" ht="12.75">
      <c r="A37" s="172"/>
      <c r="B37" s="149"/>
      <c r="C37" s="139"/>
      <c r="D37" s="36"/>
      <c r="E37" s="36"/>
      <c r="F37" s="36"/>
      <c r="G37" s="36"/>
      <c r="H37" s="36"/>
      <c r="I37" s="36"/>
      <c r="J37" s="36"/>
      <c r="K37" s="36"/>
      <c r="L37" s="36"/>
      <c r="M37" s="36"/>
      <c r="N37" s="36"/>
      <c r="O37" s="36"/>
      <c r="P37" s="36"/>
      <c r="Q37" s="36"/>
      <c r="R37" s="36"/>
      <c r="S37" s="173"/>
    </row>
    <row r="38" spans="1:19" ht="12.75">
      <c r="A38" s="172"/>
      <c r="B38" s="149"/>
      <c r="C38" s="139"/>
      <c r="D38" s="36"/>
      <c r="E38" s="36"/>
      <c r="F38" s="36"/>
      <c r="G38" s="36"/>
      <c r="H38" s="36"/>
      <c r="I38" s="36"/>
      <c r="J38" s="36"/>
      <c r="K38" s="36"/>
      <c r="L38" s="36"/>
      <c r="M38" s="36"/>
      <c r="N38" s="36"/>
      <c r="O38" s="36"/>
      <c r="P38" s="36"/>
      <c r="Q38" s="36"/>
      <c r="R38" s="36"/>
      <c r="S38" s="173"/>
    </row>
    <row r="39" spans="1:19" ht="12.75">
      <c r="A39" s="172"/>
      <c r="B39" s="149"/>
      <c r="C39" s="139"/>
      <c r="D39" s="36"/>
      <c r="E39" s="36"/>
      <c r="F39" s="36"/>
      <c r="G39" s="36"/>
      <c r="H39" s="36"/>
      <c r="I39" s="36"/>
      <c r="J39" s="36"/>
      <c r="K39" s="36"/>
      <c r="L39" s="36"/>
      <c r="M39" s="36"/>
      <c r="N39" s="36"/>
      <c r="O39" s="36"/>
      <c r="P39" s="36"/>
      <c r="Q39" s="36"/>
      <c r="R39" s="36"/>
      <c r="S39" s="173"/>
    </row>
    <row r="40" spans="1:19" ht="12.75">
      <c r="A40" s="172"/>
      <c r="B40" s="149"/>
      <c r="C40" s="139"/>
      <c r="D40" s="36"/>
      <c r="E40" s="36"/>
      <c r="F40" s="36"/>
      <c r="G40" s="36"/>
      <c r="H40" s="36"/>
      <c r="I40" s="36"/>
      <c r="J40" s="36"/>
      <c r="K40" s="36"/>
      <c r="L40" s="36"/>
      <c r="M40" s="36"/>
      <c r="N40" s="36"/>
      <c r="O40" s="36"/>
      <c r="P40" s="36"/>
      <c r="Q40" s="36"/>
      <c r="R40" s="36"/>
      <c r="S40" s="173"/>
    </row>
    <row r="41" spans="1:19" ht="12.75">
      <c r="A41" s="172"/>
      <c r="B41" s="149"/>
      <c r="C41" s="139"/>
      <c r="D41" s="36"/>
      <c r="E41" s="36"/>
      <c r="F41" s="36"/>
      <c r="G41" s="36"/>
      <c r="H41" s="36"/>
      <c r="I41" s="36"/>
      <c r="J41" s="36"/>
      <c r="K41" s="36"/>
      <c r="L41" s="36"/>
      <c r="M41" s="36"/>
      <c r="N41" s="36"/>
      <c r="O41" s="36"/>
      <c r="P41" s="36"/>
      <c r="Q41" s="36"/>
      <c r="R41" s="36"/>
      <c r="S41" s="173"/>
    </row>
    <row r="42" spans="1:19" ht="12.75">
      <c r="A42" s="172"/>
      <c r="B42" s="149"/>
      <c r="C42" s="139"/>
      <c r="D42" s="36"/>
      <c r="E42" s="36"/>
      <c r="F42" s="36"/>
      <c r="G42" s="36"/>
      <c r="H42" s="36"/>
      <c r="I42" s="36"/>
      <c r="J42" s="36"/>
      <c r="K42" s="36"/>
      <c r="L42" s="36"/>
      <c r="M42" s="36"/>
      <c r="N42" s="36"/>
      <c r="O42" s="36"/>
      <c r="P42" s="36"/>
      <c r="Q42" s="36"/>
      <c r="R42" s="36"/>
      <c r="S42" s="173"/>
    </row>
    <row r="43" spans="1:19" ht="12.75">
      <c r="A43" s="172"/>
      <c r="B43" s="149"/>
      <c r="C43" s="139"/>
      <c r="D43" s="36"/>
      <c r="E43" s="36"/>
      <c r="F43" s="36"/>
      <c r="G43" s="36"/>
      <c r="H43" s="36"/>
      <c r="I43" s="36"/>
      <c r="J43" s="36"/>
      <c r="K43" s="36"/>
      <c r="L43" s="36"/>
      <c r="M43" s="36"/>
      <c r="N43" s="36"/>
      <c r="O43" s="36"/>
      <c r="P43" s="36"/>
      <c r="Q43" s="36"/>
      <c r="R43" s="36"/>
      <c r="S43" s="173"/>
    </row>
    <row r="44" spans="1:19" ht="12.75">
      <c r="A44" s="172"/>
      <c r="B44" s="149"/>
      <c r="C44" s="139"/>
      <c r="D44" s="36"/>
      <c r="E44" s="36"/>
      <c r="F44" s="36"/>
      <c r="G44" s="36"/>
      <c r="H44" s="36"/>
      <c r="I44" s="36"/>
      <c r="J44" s="36"/>
      <c r="K44" s="36"/>
      <c r="L44" s="36"/>
      <c r="M44" s="36"/>
      <c r="N44" s="36"/>
      <c r="O44" s="36"/>
      <c r="P44" s="36"/>
      <c r="Q44" s="36"/>
      <c r="R44" s="36"/>
      <c r="S44" s="173"/>
    </row>
    <row r="45" spans="1:19" ht="12.75">
      <c r="A45" s="172"/>
      <c r="B45" s="149"/>
      <c r="C45" s="139"/>
      <c r="D45" s="36"/>
      <c r="E45" s="36"/>
      <c r="F45" s="36"/>
      <c r="G45" s="36"/>
      <c r="H45" s="36"/>
      <c r="I45" s="36"/>
      <c r="J45" s="36"/>
      <c r="K45" s="36"/>
      <c r="L45" s="36"/>
      <c r="M45" s="36"/>
      <c r="N45" s="36"/>
      <c r="O45" s="36"/>
      <c r="P45" s="36"/>
      <c r="Q45" s="36"/>
      <c r="R45" s="36"/>
      <c r="S45" s="173"/>
    </row>
    <row r="46" spans="1:19" ht="12.75">
      <c r="A46" s="172"/>
      <c r="B46" s="149"/>
      <c r="C46" s="139"/>
      <c r="D46" s="36"/>
      <c r="E46" s="36"/>
      <c r="F46" s="36"/>
      <c r="G46" s="36"/>
      <c r="H46" s="36"/>
      <c r="I46" s="36"/>
      <c r="J46" s="36"/>
      <c r="K46" s="36"/>
      <c r="L46" s="36"/>
      <c r="M46" s="36"/>
      <c r="N46" s="36"/>
      <c r="O46" s="36"/>
      <c r="P46" s="36"/>
      <c r="Q46" s="36"/>
      <c r="R46" s="36"/>
      <c r="S46" s="173"/>
    </row>
    <row r="47" spans="1:19" ht="12.75">
      <c r="A47" s="172"/>
      <c r="B47" s="149"/>
      <c r="C47" s="139"/>
      <c r="D47" s="36"/>
      <c r="E47" s="36"/>
      <c r="F47" s="36"/>
      <c r="G47" s="36"/>
      <c r="H47" s="36"/>
      <c r="I47" s="36"/>
      <c r="J47" s="36"/>
      <c r="K47" s="36"/>
      <c r="L47" s="36"/>
      <c r="M47" s="36"/>
      <c r="N47" s="36"/>
      <c r="O47" s="36"/>
      <c r="P47" s="36"/>
      <c r="Q47" s="36"/>
      <c r="R47" s="36"/>
      <c r="S47" s="173"/>
    </row>
    <row r="48" spans="1:19" ht="12.75">
      <c r="A48" s="172"/>
      <c r="B48" s="149"/>
      <c r="C48" s="139"/>
      <c r="D48" s="36"/>
      <c r="E48" s="36"/>
      <c r="F48" s="36"/>
      <c r="G48" s="36"/>
      <c r="H48" s="36"/>
      <c r="I48" s="36"/>
      <c r="J48" s="36"/>
      <c r="K48" s="36"/>
      <c r="L48" s="36"/>
      <c r="M48" s="36"/>
      <c r="N48" s="36"/>
      <c r="O48" s="36"/>
      <c r="P48" s="36"/>
      <c r="Q48" s="36"/>
      <c r="R48" s="36"/>
      <c r="S48" s="173"/>
    </row>
    <row r="49" spans="1:19" ht="12.75">
      <c r="A49" s="172"/>
      <c r="B49" s="149"/>
      <c r="C49" s="139"/>
      <c r="D49" s="36"/>
      <c r="E49" s="36"/>
      <c r="F49" s="36"/>
      <c r="G49" s="36"/>
      <c r="H49" s="36"/>
      <c r="I49" s="36"/>
      <c r="J49" s="36"/>
      <c r="K49" s="36"/>
      <c r="L49" s="36"/>
      <c r="M49" s="36"/>
      <c r="N49" s="36"/>
      <c r="O49" s="36"/>
      <c r="P49" s="36"/>
      <c r="Q49" s="36"/>
      <c r="R49" s="36"/>
      <c r="S49" s="173"/>
    </row>
    <row r="50" spans="1:19" ht="12.75">
      <c r="A50" s="172"/>
      <c r="B50" s="149"/>
      <c r="C50" s="139"/>
      <c r="D50" s="36"/>
      <c r="E50" s="36"/>
      <c r="F50" s="36"/>
      <c r="G50" s="36"/>
      <c r="H50" s="36"/>
      <c r="I50" s="36"/>
      <c r="J50" s="36"/>
      <c r="K50" s="36"/>
      <c r="L50" s="36"/>
      <c r="M50" s="36"/>
      <c r="N50" s="36"/>
      <c r="O50" s="36"/>
      <c r="P50" s="36"/>
      <c r="Q50" s="36"/>
      <c r="R50" s="36"/>
      <c r="S50" s="173"/>
    </row>
    <row r="51" spans="1:19" ht="12.75">
      <c r="A51" s="172"/>
      <c r="B51" s="149"/>
      <c r="C51" s="139"/>
      <c r="D51" s="36"/>
      <c r="E51" s="36"/>
      <c r="F51" s="36"/>
      <c r="G51" s="36"/>
      <c r="H51" s="36"/>
      <c r="I51" s="36"/>
      <c r="J51" s="36"/>
      <c r="K51" s="36"/>
      <c r="L51" s="36"/>
      <c r="M51" s="36"/>
      <c r="N51" s="36"/>
      <c r="O51" s="36"/>
      <c r="P51" s="36"/>
      <c r="Q51" s="36"/>
      <c r="R51" s="36"/>
      <c r="S51" s="173"/>
    </row>
    <row r="52" spans="1:19" ht="12.75">
      <c r="A52" s="172"/>
      <c r="B52" s="149"/>
      <c r="C52" s="139"/>
      <c r="D52" s="36"/>
      <c r="E52" s="36"/>
      <c r="F52" s="36"/>
      <c r="G52" s="36"/>
      <c r="H52" s="36"/>
      <c r="I52" s="36"/>
      <c r="J52" s="36"/>
      <c r="K52" s="36"/>
      <c r="L52" s="36"/>
      <c r="M52" s="36"/>
      <c r="N52" s="36"/>
      <c r="O52" s="36"/>
      <c r="P52" s="36"/>
      <c r="Q52" s="36"/>
      <c r="R52" s="36"/>
      <c r="S52" s="173"/>
    </row>
    <row r="53" spans="1:19" ht="12.75">
      <c r="A53" s="172"/>
      <c r="B53" s="149"/>
      <c r="C53" s="139"/>
      <c r="D53" s="36"/>
      <c r="E53" s="36"/>
      <c r="F53" s="36"/>
      <c r="G53" s="36"/>
      <c r="H53" s="36"/>
      <c r="I53" s="36"/>
      <c r="J53" s="36"/>
      <c r="K53" s="36"/>
      <c r="L53" s="36"/>
      <c r="M53" s="36"/>
      <c r="N53" s="36"/>
      <c r="O53" s="36"/>
      <c r="P53" s="36"/>
      <c r="Q53" s="36"/>
      <c r="R53" s="36"/>
      <c r="S53" s="173"/>
    </row>
    <row r="54" spans="1:19" ht="12.75">
      <c r="A54" s="172"/>
      <c r="B54" s="149"/>
      <c r="C54" s="139"/>
      <c r="D54" s="36"/>
      <c r="E54" s="36"/>
      <c r="F54" s="36"/>
      <c r="G54" s="36"/>
      <c r="H54" s="36"/>
      <c r="I54" s="36"/>
      <c r="J54" s="36"/>
      <c r="K54" s="36"/>
      <c r="L54" s="36"/>
      <c r="M54" s="36"/>
      <c r="N54" s="36"/>
      <c r="O54" s="36"/>
      <c r="P54" s="36"/>
      <c r="Q54" s="36"/>
      <c r="R54" s="36"/>
      <c r="S54" s="173"/>
    </row>
    <row r="55" spans="1:19" ht="12.75">
      <c r="A55" s="172"/>
      <c r="B55" s="149"/>
      <c r="C55" s="139"/>
      <c r="D55" s="36"/>
      <c r="E55" s="36"/>
      <c r="F55" s="36"/>
      <c r="G55" s="36"/>
      <c r="H55" s="36"/>
      <c r="I55" s="36"/>
      <c r="J55" s="36"/>
      <c r="K55" s="36"/>
      <c r="L55" s="36"/>
      <c r="M55" s="36"/>
      <c r="N55" s="36"/>
      <c r="O55" s="36"/>
      <c r="P55" s="36"/>
      <c r="Q55" s="36"/>
      <c r="R55" s="36"/>
      <c r="S55" s="173"/>
    </row>
    <row r="56" spans="1:19" ht="12.75">
      <c r="A56" s="172"/>
      <c r="B56" s="149"/>
      <c r="C56" s="139"/>
      <c r="D56" s="36"/>
      <c r="E56" s="36"/>
      <c r="F56" s="36"/>
      <c r="G56" s="36"/>
      <c r="H56" s="36"/>
      <c r="I56" s="36"/>
      <c r="J56" s="36"/>
      <c r="K56" s="36"/>
      <c r="L56" s="36"/>
      <c r="M56" s="36"/>
      <c r="N56" s="36"/>
      <c r="O56" s="36"/>
      <c r="P56" s="36"/>
      <c r="Q56" s="36"/>
      <c r="R56" s="36"/>
      <c r="S56" s="173"/>
    </row>
    <row r="57" spans="1:19" ht="12.75">
      <c r="A57" s="172"/>
      <c r="B57" s="149"/>
      <c r="C57" s="139"/>
      <c r="D57" s="36"/>
      <c r="E57" s="36"/>
      <c r="F57" s="36"/>
      <c r="G57" s="36"/>
      <c r="H57" s="36"/>
      <c r="I57" s="36"/>
      <c r="J57" s="36"/>
      <c r="K57" s="36"/>
      <c r="L57" s="36"/>
      <c r="M57" s="36"/>
      <c r="N57" s="36"/>
      <c r="O57" s="36"/>
      <c r="P57" s="36"/>
      <c r="Q57" s="36"/>
      <c r="R57" s="36"/>
      <c r="S57" s="173"/>
    </row>
    <row r="58" spans="1:19" ht="12.75">
      <c r="A58" s="172"/>
      <c r="B58" s="149"/>
      <c r="C58" s="139"/>
      <c r="D58" s="36"/>
      <c r="E58" s="36"/>
      <c r="F58" s="36"/>
      <c r="G58" s="36"/>
      <c r="H58" s="36"/>
      <c r="I58" s="36"/>
      <c r="J58" s="36"/>
      <c r="K58" s="36"/>
      <c r="L58" s="36"/>
      <c r="M58" s="36"/>
      <c r="N58" s="36"/>
      <c r="O58" s="36"/>
      <c r="P58" s="36"/>
      <c r="Q58" s="36"/>
      <c r="R58" s="36"/>
      <c r="S58" s="173"/>
    </row>
    <row r="59" spans="1:19" ht="12.75">
      <c r="A59" s="172"/>
      <c r="B59" s="149"/>
      <c r="C59" s="139"/>
      <c r="D59" s="36"/>
      <c r="E59" s="36"/>
      <c r="F59" s="36"/>
      <c r="G59" s="36"/>
      <c r="H59" s="36"/>
      <c r="I59" s="36"/>
      <c r="J59" s="36"/>
      <c r="K59" s="36"/>
      <c r="L59" s="36"/>
      <c r="M59" s="36"/>
      <c r="N59" s="36"/>
      <c r="O59" s="36"/>
      <c r="P59" s="36"/>
      <c r="Q59" s="36"/>
      <c r="R59" s="36"/>
      <c r="S59" s="173"/>
    </row>
    <row r="60" spans="1:19" ht="12.75">
      <c r="A60" s="172"/>
      <c r="B60" s="149"/>
      <c r="C60" s="139"/>
      <c r="D60" s="36"/>
      <c r="E60" s="36"/>
      <c r="F60" s="36"/>
      <c r="G60" s="36"/>
      <c r="H60" s="36"/>
      <c r="I60" s="36"/>
      <c r="J60" s="36"/>
      <c r="K60" s="36"/>
      <c r="L60" s="36"/>
      <c r="M60" s="36"/>
      <c r="N60" s="36"/>
      <c r="O60" s="36"/>
      <c r="P60" s="36"/>
      <c r="Q60" s="36"/>
      <c r="R60" s="36"/>
      <c r="S60" s="173"/>
    </row>
    <row r="61" spans="1:19" ht="12.75">
      <c r="A61" s="172"/>
      <c r="B61" s="149"/>
      <c r="C61" s="147"/>
      <c r="D61" s="36"/>
      <c r="E61" s="36"/>
      <c r="F61" s="36"/>
      <c r="G61" s="36"/>
      <c r="H61" s="36"/>
      <c r="I61" s="36"/>
      <c r="J61" s="36"/>
      <c r="K61" s="36"/>
      <c r="L61" s="36"/>
      <c r="M61" s="36"/>
      <c r="N61" s="36"/>
      <c r="O61" s="36"/>
      <c r="P61" s="36"/>
      <c r="Q61" s="36"/>
      <c r="R61" s="36"/>
      <c r="S61" s="173"/>
    </row>
    <row r="62" spans="1:19" ht="12.75">
      <c r="A62" s="172"/>
      <c r="B62" s="149"/>
      <c r="C62" s="148"/>
      <c r="D62" s="143"/>
      <c r="E62" s="143"/>
      <c r="F62" s="143"/>
      <c r="G62" s="143"/>
      <c r="H62" s="143"/>
      <c r="I62" s="143"/>
      <c r="J62" s="143"/>
      <c r="K62" s="143"/>
      <c r="L62" s="143"/>
      <c r="M62" s="143"/>
      <c r="N62" s="143"/>
      <c r="O62" s="143"/>
      <c r="P62" s="143"/>
      <c r="Q62" s="143"/>
      <c r="R62" s="143"/>
      <c r="S62" s="173"/>
    </row>
    <row r="63" spans="1:19" ht="12.75">
      <c r="A63" s="172"/>
      <c r="B63" s="149"/>
      <c r="C63" s="148"/>
      <c r="D63" s="143"/>
      <c r="E63" s="143"/>
      <c r="F63" s="143"/>
      <c r="G63" s="143"/>
      <c r="H63" s="143"/>
      <c r="I63" s="143"/>
      <c r="J63" s="143"/>
      <c r="K63" s="143"/>
      <c r="L63" s="143"/>
      <c r="M63" s="143"/>
      <c r="N63" s="143"/>
      <c r="O63" s="143"/>
      <c r="P63" s="143"/>
      <c r="Q63" s="143"/>
      <c r="R63" s="143"/>
      <c r="S63" s="173"/>
    </row>
    <row r="64" spans="1:19" ht="12.75">
      <c r="A64" s="172"/>
      <c r="B64" s="149"/>
      <c r="C64" s="148"/>
      <c r="D64" s="143"/>
      <c r="E64" s="143"/>
      <c r="F64" s="143"/>
      <c r="G64" s="143"/>
      <c r="H64" s="143"/>
      <c r="I64" s="143"/>
      <c r="J64" s="143"/>
      <c r="K64" s="143"/>
      <c r="L64" s="143"/>
      <c r="M64" s="143"/>
      <c r="N64" s="143"/>
      <c r="O64" s="143"/>
      <c r="P64" s="143"/>
      <c r="Q64" s="143"/>
      <c r="R64" s="143"/>
      <c r="S64" s="173"/>
    </row>
    <row r="65" spans="1:19" ht="12.75">
      <c r="A65" s="172"/>
      <c r="B65" s="149"/>
      <c r="C65" s="148"/>
      <c r="D65" s="143"/>
      <c r="E65" s="143"/>
      <c r="F65" s="143"/>
      <c r="G65" s="143"/>
      <c r="H65" s="143"/>
      <c r="I65" s="143"/>
      <c r="J65" s="143"/>
      <c r="K65" s="143"/>
      <c r="L65" s="143"/>
      <c r="M65" s="143"/>
      <c r="N65" s="143"/>
      <c r="O65" s="143"/>
      <c r="P65" s="143"/>
      <c r="Q65" s="143"/>
      <c r="R65" s="143"/>
      <c r="S65" s="173"/>
    </row>
    <row r="66" spans="1:19" ht="12.75">
      <c r="A66" s="172"/>
      <c r="B66" s="149"/>
      <c r="C66" s="148"/>
      <c r="D66" s="143"/>
      <c r="E66" s="143"/>
      <c r="F66" s="143"/>
      <c r="G66" s="143"/>
      <c r="H66" s="143"/>
      <c r="I66" s="143"/>
      <c r="J66" s="143"/>
      <c r="K66" s="143"/>
      <c r="L66" s="143"/>
      <c r="M66" s="143"/>
      <c r="N66" s="143"/>
      <c r="O66" s="143"/>
      <c r="P66" s="143"/>
      <c r="Q66" s="143"/>
      <c r="R66" s="143"/>
      <c r="S66" s="173"/>
    </row>
    <row r="67" spans="1:19" ht="12.75">
      <c r="A67" s="172"/>
      <c r="B67" s="149"/>
      <c r="C67" s="148"/>
      <c r="D67" s="143"/>
      <c r="E67" s="143"/>
      <c r="F67" s="143"/>
      <c r="G67" s="143"/>
      <c r="H67" s="143"/>
      <c r="I67" s="143"/>
      <c r="J67" s="143"/>
      <c r="K67" s="143"/>
      <c r="L67" s="143"/>
      <c r="M67" s="143"/>
      <c r="N67" s="143"/>
      <c r="O67" s="143"/>
      <c r="P67" s="143"/>
      <c r="Q67" s="143"/>
      <c r="R67" s="143"/>
      <c r="S67" s="173"/>
    </row>
    <row r="68" spans="1:19" ht="12.75">
      <c r="A68" s="172"/>
      <c r="B68" s="149"/>
      <c r="C68" s="148"/>
      <c r="D68" s="143"/>
      <c r="E68" s="143"/>
      <c r="F68" s="143"/>
      <c r="G68" s="143"/>
      <c r="H68" s="143"/>
      <c r="I68" s="143"/>
      <c r="J68" s="143"/>
      <c r="K68" s="143"/>
      <c r="L68" s="143"/>
      <c r="M68" s="143"/>
      <c r="N68" s="143"/>
      <c r="O68" s="143"/>
      <c r="P68" s="143"/>
      <c r="Q68" s="143"/>
      <c r="R68" s="143"/>
      <c r="S68" s="173"/>
    </row>
    <row r="69" spans="1:19" ht="12.75">
      <c r="A69" s="172"/>
      <c r="B69" s="149"/>
      <c r="C69" s="148"/>
      <c r="D69" s="143"/>
      <c r="E69" s="143"/>
      <c r="F69" s="143"/>
      <c r="G69" s="143"/>
      <c r="H69" s="143"/>
      <c r="I69" s="143"/>
      <c r="J69" s="143"/>
      <c r="K69" s="143"/>
      <c r="L69" s="143"/>
      <c r="M69" s="143"/>
      <c r="N69" s="143"/>
      <c r="O69" s="143"/>
      <c r="P69" s="143"/>
      <c r="Q69" s="143"/>
      <c r="R69" s="143"/>
      <c r="S69" s="173"/>
    </row>
    <row r="70" spans="1:19" ht="12.75">
      <c r="A70" s="172"/>
      <c r="B70" s="149"/>
      <c r="C70" s="148"/>
      <c r="D70" s="143"/>
      <c r="E70" s="143"/>
      <c r="F70" s="143"/>
      <c r="G70" s="143"/>
      <c r="H70" s="143"/>
      <c r="I70" s="143"/>
      <c r="J70" s="143"/>
      <c r="K70" s="143"/>
      <c r="L70" s="143"/>
      <c r="M70" s="143"/>
      <c r="N70" s="143"/>
      <c r="O70" s="143"/>
      <c r="P70" s="143"/>
      <c r="Q70" s="143"/>
      <c r="R70" s="143"/>
      <c r="S70" s="173"/>
    </row>
    <row r="71" spans="1:19" ht="12.75">
      <c r="A71" s="172"/>
      <c r="B71" s="149"/>
      <c r="C71" s="148"/>
      <c r="D71" s="143"/>
      <c r="E71" s="143"/>
      <c r="F71" s="143"/>
      <c r="G71" s="143"/>
      <c r="H71" s="143"/>
      <c r="I71" s="143"/>
      <c r="J71" s="143"/>
      <c r="K71" s="143"/>
      <c r="L71" s="143"/>
      <c r="M71" s="143"/>
      <c r="N71" s="143"/>
      <c r="O71" s="143"/>
      <c r="P71" s="143"/>
      <c r="Q71" s="143"/>
      <c r="R71" s="143"/>
      <c r="S71" s="173"/>
    </row>
    <row r="72" spans="1:19" ht="12.75">
      <c r="A72" s="172"/>
      <c r="B72" s="149"/>
      <c r="C72" s="148"/>
      <c r="D72" s="143"/>
      <c r="E72" s="143"/>
      <c r="F72" s="143"/>
      <c r="G72" s="143"/>
      <c r="H72" s="143"/>
      <c r="I72" s="143"/>
      <c r="J72" s="143"/>
      <c r="K72" s="143"/>
      <c r="L72" s="143"/>
      <c r="M72" s="143"/>
      <c r="N72" s="143"/>
      <c r="O72" s="143"/>
      <c r="P72" s="143"/>
      <c r="Q72" s="143"/>
      <c r="R72" s="143"/>
      <c r="S72" s="173"/>
    </row>
    <row r="73" spans="1:19" ht="12.75">
      <c r="A73" s="172"/>
      <c r="B73" s="149"/>
      <c r="C73" s="148"/>
      <c r="D73" s="143"/>
      <c r="E73" s="143"/>
      <c r="F73" s="143"/>
      <c r="G73" s="143"/>
      <c r="H73" s="143"/>
      <c r="I73" s="143"/>
      <c r="J73" s="143"/>
      <c r="K73" s="143"/>
      <c r="L73" s="143"/>
      <c r="M73" s="143"/>
      <c r="N73" s="143"/>
      <c r="O73" s="143"/>
      <c r="P73" s="143"/>
      <c r="Q73" s="143"/>
      <c r="R73" s="143"/>
      <c r="S73" s="173"/>
    </row>
    <row r="74" spans="1:19" ht="12.75">
      <c r="A74" s="172"/>
      <c r="B74" s="149"/>
      <c r="C74" s="148"/>
      <c r="D74" s="143"/>
      <c r="E74" s="143"/>
      <c r="F74" s="143"/>
      <c r="G74" s="143"/>
      <c r="H74" s="143"/>
      <c r="I74" s="143"/>
      <c r="J74" s="143"/>
      <c r="K74" s="143"/>
      <c r="L74" s="143"/>
      <c r="M74" s="143"/>
      <c r="N74" s="143"/>
      <c r="O74" s="143"/>
      <c r="P74" s="143"/>
      <c r="Q74" s="143"/>
      <c r="R74" s="143"/>
      <c r="S74" s="173"/>
    </row>
    <row r="75" spans="1:19" ht="12.75">
      <c r="A75" s="172"/>
      <c r="B75" s="149"/>
      <c r="C75" s="148"/>
      <c r="D75" s="143"/>
      <c r="E75" s="143"/>
      <c r="F75" s="143"/>
      <c r="G75" s="143"/>
      <c r="H75" s="143"/>
      <c r="I75" s="143"/>
      <c r="J75" s="143"/>
      <c r="K75" s="143"/>
      <c r="L75" s="143"/>
      <c r="M75" s="143"/>
      <c r="N75" s="143"/>
      <c r="O75" s="143"/>
      <c r="P75" s="143"/>
      <c r="Q75" s="143"/>
      <c r="R75" s="143"/>
      <c r="S75" s="173"/>
    </row>
    <row r="76" spans="1:19" ht="12.75">
      <c r="A76" s="172"/>
      <c r="B76" s="149"/>
      <c r="C76" s="148"/>
      <c r="D76" s="143"/>
      <c r="E76" s="143"/>
      <c r="F76" s="143"/>
      <c r="G76" s="143"/>
      <c r="H76" s="143"/>
      <c r="I76" s="143"/>
      <c r="J76" s="143"/>
      <c r="K76" s="143"/>
      <c r="L76" s="143"/>
      <c r="M76" s="143"/>
      <c r="N76" s="143"/>
      <c r="O76" s="143"/>
      <c r="P76" s="143"/>
      <c r="Q76" s="143"/>
      <c r="R76" s="143"/>
      <c r="S76" s="173"/>
    </row>
    <row r="77" spans="1:19" ht="12.75">
      <c r="A77" s="172"/>
      <c r="B77" s="149"/>
      <c r="C77" s="148"/>
      <c r="D77" s="143"/>
      <c r="E77" s="143"/>
      <c r="F77" s="143"/>
      <c r="G77" s="143"/>
      <c r="H77" s="143"/>
      <c r="I77" s="143"/>
      <c r="J77" s="143"/>
      <c r="K77" s="143"/>
      <c r="L77" s="143"/>
      <c r="M77" s="143"/>
      <c r="N77" s="143"/>
      <c r="O77" s="143"/>
      <c r="P77" s="143"/>
      <c r="Q77" s="143"/>
      <c r="R77" s="143"/>
      <c r="S77" s="173"/>
    </row>
    <row r="78" spans="1:19" ht="12.75">
      <c r="A78" s="172"/>
      <c r="B78" s="149"/>
      <c r="C78" s="148"/>
      <c r="D78" s="143"/>
      <c r="E78" s="143"/>
      <c r="F78" s="143"/>
      <c r="G78" s="143"/>
      <c r="H78" s="143"/>
      <c r="I78" s="143"/>
      <c r="J78" s="143"/>
      <c r="K78" s="143"/>
      <c r="L78" s="143"/>
      <c r="M78" s="143"/>
      <c r="N78" s="143"/>
      <c r="O78" s="143"/>
      <c r="P78" s="143"/>
      <c r="Q78" s="143"/>
      <c r="R78" s="143"/>
      <c r="S78" s="173"/>
    </row>
    <row r="79" spans="1:19" ht="12.75">
      <c r="A79" s="172"/>
      <c r="B79" s="149"/>
      <c r="C79" s="148"/>
      <c r="D79" s="143"/>
      <c r="E79" s="143"/>
      <c r="F79" s="143"/>
      <c r="G79" s="143"/>
      <c r="H79" s="143"/>
      <c r="I79" s="143"/>
      <c r="J79" s="143"/>
      <c r="K79" s="143"/>
      <c r="L79" s="143"/>
      <c r="M79" s="143"/>
      <c r="N79" s="143"/>
      <c r="O79" s="143"/>
      <c r="P79" s="143"/>
      <c r="Q79" s="143"/>
      <c r="R79" s="143"/>
      <c r="S79" s="173"/>
    </row>
    <row r="80" spans="1:19" ht="12.75">
      <c r="A80" s="172"/>
      <c r="B80" s="149"/>
      <c r="C80" s="148"/>
      <c r="D80" s="143"/>
      <c r="E80" s="143"/>
      <c r="F80" s="143"/>
      <c r="G80" s="143"/>
      <c r="H80" s="143"/>
      <c r="I80" s="143"/>
      <c r="J80" s="143"/>
      <c r="K80" s="143"/>
      <c r="L80" s="143"/>
      <c r="M80" s="143"/>
      <c r="N80" s="143"/>
      <c r="O80" s="143"/>
      <c r="P80" s="143"/>
      <c r="Q80" s="143"/>
      <c r="R80" s="143"/>
      <c r="S80" s="173"/>
    </row>
    <row r="81" spans="1:19" ht="12.75">
      <c r="A81" s="172"/>
      <c r="B81" s="149"/>
      <c r="C81" s="148"/>
      <c r="D81" s="143"/>
      <c r="E81" s="143"/>
      <c r="F81" s="143"/>
      <c r="G81" s="143"/>
      <c r="H81" s="143"/>
      <c r="I81" s="143"/>
      <c r="J81" s="143"/>
      <c r="K81" s="143"/>
      <c r="L81" s="143"/>
      <c r="M81" s="143"/>
      <c r="N81" s="143"/>
      <c r="O81" s="143"/>
      <c r="P81" s="143"/>
      <c r="Q81" s="143"/>
      <c r="R81" s="143"/>
      <c r="S81" s="173"/>
    </row>
    <row r="82" spans="1:19" ht="12.75">
      <c r="A82" s="172"/>
      <c r="B82" s="149"/>
      <c r="C82" s="148"/>
      <c r="D82" s="143"/>
      <c r="E82" s="143"/>
      <c r="F82" s="143"/>
      <c r="G82" s="143"/>
      <c r="H82" s="143"/>
      <c r="I82" s="143"/>
      <c r="J82" s="143"/>
      <c r="K82" s="143"/>
      <c r="L82" s="143"/>
      <c r="M82" s="143"/>
      <c r="N82" s="143"/>
      <c r="O82" s="143"/>
      <c r="P82" s="143"/>
      <c r="Q82" s="143"/>
      <c r="R82" s="143"/>
      <c r="S82" s="173"/>
    </row>
    <row r="83" spans="1:19" ht="12.75">
      <c r="A83" s="172"/>
      <c r="B83" s="149"/>
      <c r="C83" s="148"/>
      <c r="D83" s="143"/>
      <c r="E83" s="143"/>
      <c r="F83" s="143"/>
      <c r="G83" s="143"/>
      <c r="H83" s="143"/>
      <c r="I83" s="143"/>
      <c r="J83" s="143"/>
      <c r="K83" s="143"/>
      <c r="L83" s="143"/>
      <c r="M83" s="143"/>
      <c r="N83" s="143"/>
      <c r="O83" s="143"/>
      <c r="P83" s="143"/>
      <c r="Q83" s="143"/>
      <c r="R83" s="143"/>
      <c r="S83" s="173"/>
    </row>
    <row r="84" spans="1:19" ht="12.75">
      <c r="A84" s="172"/>
      <c r="B84" s="149"/>
      <c r="C84" s="148"/>
      <c r="D84" s="143"/>
      <c r="E84" s="143"/>
      <c r="F84" s="143"/>
      <c r="G84" s="143"/>
      <c r="H84" s="143"/>
      <c r="I84" s="143"/>
      <c r="J84" s="143"/>
      <c r="K84" s="143"/>
      <c r="L84" s="143"/>
      <c r="M84" s="143"/>
      <c r="N84" s="143"/>
      <c r="O84" s="143"/>
      <c r="P84" s="143"/>
      <c r="Q84" s="143"/>
      <c r="R84" s="143"/>
      <c r="S84" s="173"/>
    </row>
    <row r="85" spans="1:19" ht="12.75">
      <c r="A85" s="172"/>
      <c r="B85" s="149"/>
      <c r="C85" s="148"/>
      <c r="D85" s="143"/>
      <c r="E85" s="143"/>
      <c r="F85" s="143"/>
      <c r="G85" s="143"/>
      <c r="H85" s="143"/>
      <c r="I85" s="143"/>
      <c r="J85" s="143"/>
      <c r="K85" s="143"/>
      <c r="L85" s="143"/>
      <c r="M85" s="143"/>
      <c r="N85" s="143"/>
      <c r="O85" s="143"/>
      <c r="P85" s="143"/>
      <c r="Q85" s="143"/>
      <c r="R85" s="143"/>
      <c r="S85" s="173"/>
    </row>
    <row r="86" spans="1:19" ht="12.75">
      <c r="A86" s="172"/>
      <c r="B86" s="149"/>
      <c r="C86" s="148"/>
      <c r="D86" s="143"/>
      <c r="E86" s="143"/>
      <c r="F86" s="143"/>
      <c r="G86" s="143"/>
      <c r="H86" s="143"/>
      <c r="I86" s="143"/>
      <c r="J86" s="143"/>
      <c r="K86" s="143"/>
      <c r="L86" s="143"/>
      <c r="M86" s="143"/>
      <c r="N86" s="143"/>
      <c r="O86" s="143"/>
      <c r="P86" s="143"/>
      <c r="Q86" s="143"/>
      <c r="R86" s="143"/>
      <c r="S86" s="173"/>
    </row>
    <row r="87" spans="1:19" ht="12.75">
      <c r="A87" s="172"/>
      <c r="B87" s="149"/>
      <c r="C87" s="148"/>
      <c r="D87" s="143"/>
      <c r="E87" s="143"/>
      <c r="F87" s="143"/>
      <c r="G87" s="143"/>
      <c r="H87" s="143"/>
      <c r="I87" s="143"/>
      <c r="J87" s="143"/>
      <c r="K87" s="143"/>
      <c r="L87" s="143"/>
      <c r="M87" s="143"/>
      <c r="N87" s="143"/>
      <c r="O87" s="143"/>
      <c r="P87" s="143"/>
      <c r="Q87" s="143"/>
      <c r="R87" s="143"/>
      <c r="S87" s="173"/>
    </row>
    <row r="88" spans="1:19" ht="12.75">
      <c r="A88" s="172"/>
      <c r="B88" s="149"/>
      <c r="C88" s="148"/>
      <c r="D88" s="143"/>
      <c r="E88" s="143"/>
      <c r="F88" s="143"/>
      <c r="G88" s="143"/>
      <c r="H88" s="143"/>
      <c r="I88" s="143"/>
      <c r="J88" s="143"/>
      <c r="K88" s="143"/>
      <c r="L88" s="143"/>
      <c r="M88" s="143"/>
      <c r="N88" s="143"/>
      <c r="O88" s="143"/>
      <c r="P88" s="143"/>
      <c r="Q88" s="143"/>
      <c r="R88" s="143"/>
      <c r="S88" s="173"/>
    </row>
    <row r="89" spans="1:19" ht="12.75">
      <c r="A89" s="172"/>
      <c r="B89" s="149"/>
      <c r="C89" s="148"/>
      <c r="D89" s="143"/>
      <c r="E89" s="143"/>
      <c r="F89" s="143"/>
      <c r="G89" s="143"/>
      <c r="H89" s="143"/>
      <c r="I89" s="143"/>
      <c r="J89" s="143"/>
      <c r="K89" s="143"/>
      <c r="L89" s="143"/>
      <c r="M89" s="143"/>
      <c r="N89" s="143"/>
      <c r="O89" s="143"/>
      <c r="P89" s="143"/>
      <c r="Q89" s="143"/>
      <c r="R89" s="143"/>
      <c r="S89" s="173"/>
    </row>
    <row r="90" spans="1:19" ht="12.75">
      <c r="A90" s="172"/>
      <c r="B90" s="149"/>
      <c r="C90" s="148"/>
      <c r="D90" s="143"/>
      <c r="E90" s="143"/>
      <c r="F90" s="143"/>
      <c r="G90" s="143"/>
      <c r="H90" s="143"/>
      <c r="I90" s="143"/>
      <c r="J90" s="143"/>
      <c r="K90" s="143"/>
      <c r="L90" s="143"/>
      <c r="M90" s="143"/>
      <c r="N90" s="143"/>
      <c r="O90" s="143"/>
      <c r="P90" s="143"/>
      <c r="Q90" s="143"/>
      <c r="R90" s="143"/>
      <c r="S90" s="173"/>
    </row>
    <row r="91" spans="1:19" ht="12.75">
      <c r="A91" s="172"/>
      <c r="B91" s="149"/>
      <c r="C91" s="148"/>
      <c r="D91" s="143"/>
      <c r="E91" s="143"/>
      <c r="F91" s="143"/>
      <c r="G91" s="143"/>
      <c r="H91" s="143"/>
      <c r="I91" s="143"/>
      <c r="J91" s="143"/>
      <c r="K91" s="143"/>
      <c r="L91" s="143"/>
      <c r="M91" s="143"/>
      <c r="N91" s="143"/>
      <c r="O91" s="143"/>
      <c r="P91" s="143"/>
      <c r="Q91" s="143"/>
      <c r="R91" s="143"/>
      <c r="S91" s="173"/>
    </row>
    <row r="92" spans="1:19" ht="12.75">
      <c r="A92" s="172"/>
      <c r="B92" s="149"/>
      <c r="C92" s="148"/>
      <c r="D92" s="143"/>
      <c r="E92" s="143"/>
      <c r="F92" s="143"/>
      <c r="G92" s="143"/>
      <c r="H92" s="143"/>
      <c r="I92" s="143"/>
      <c r="J92" s="143"/>
      <c r="K92" s="143"/>
      <c r="L92" s="143"/>
      <c r="M92" s="143"/>
      <c r="N92" s="143"/>
      <c r="O92" s="143"/>
      <c r="P92" s="143"/>
      <c r="Q92" s="143"/>
      <c r="R92" s="143"/>
      <c r="S92" s="173"/>
    </row>
    <row r="93" spans="1:19" ht="12.75">
      <c r="A93" s="172"/>
      <c r="B93" s="149"/>
      <c r="C93" s="148"/>
      <c r="D93" s="143"/>
      <c r="E93" s="143"/>
      <c r="F93" s="143"/>
      <c r="G93" s="143"/>
      <c r="H93" s="143"/>
      <c r="I93" s="143"/>
      <c r="J93" s="143"/>
      <c r="K93" s="143"/>
      <c r="L93" s="143"/>
      <c r="M93" s="143"/>
      <c r="N93" s="143"/>
      <c r="O93" s="143"/>
      <c r="P93" s="143"/>
      <c r="Q93" s="143"/>
      <c r="R93" s="143"/>
      <c r="S93" s="173"/>
    </row>
    <row r="94" spans="1:19" ht="12.75">
      <c r="A94" s="172"/>
      <c r="B94" s="149"/>
      <c r="C94" s="148"/>
      <c r="D94" s="143"/>
      <c r="E94" s="143"/>
      <c r="F94" s="143"/>
      <c r="G94" s="143"/>
      <c r="H94" s="143"/>
      <c r="I94" s="143"/>
      <c r="J94" s="143"/>
      <c r="K94" s="143"/>
      <c r="L94" s="143"/>
      <c r="M94" s="143"/>
      <c r="N94" s="143"/>
      <c r="O94" s="143"/>
      <c r="P94" s="143"/>
      <c r="Q94" s="143"/>
      <c r="R94" s="143"/>
      <c r="S94" s="173"/>
    </row>
    <row r="95" spans="1:19" ht="12.75">
      <c r="A95" s="172"/>
      <c r="B95" s="149"/>
      <c r="C95" s="148"/>
      <c r="D95" s="143"/>
      <c r="E95" s="143"/>
      <c r="F95" s="143"/>
      <c r="G95" s="143"/>
      <c r="H95" s="143"/>
      <c r="I95" s="143"/>
      <c r="J95" s="143"/>
      <c r="K95" s="143"/>
      <c r="L95" s="143"/>
      <c r="M95" s="143"/>
      <c r="N95" s="143"/>
      <c r="O95" s="143"/>
      <c r="P95" s="143"/>
      <c r="Q95" s="143"/>
      <c r="R95" s="143"/>
      <c r="S95" s="173"/>
    </row>
    <row r="96" spans="1:19" ht="12.75">
      <c r="A96" s="172"/>
      <c r="B96" s="149"/>
      <c r="C96" s="148"/>
      <c r="D96" s="143"/>
      <c r="E96" s="143"/>
      <c r="F96" s="143"/>
      <c r="G96" s="143"/>
      <c r="H96" s="143"/>
      <c r="I96" s="143"/>
      <c r="J96" s="143"/>
      <c r="K96" s="143"/>
      <c r="L96" s="143"/>
      <c r="M96" s="143"/>
      <c r="N96" s="143"/>
      <c r="O96" s="143"/>
      <c r="P96" s="143"/>
      <c r="Q96" s="143"/>
      <c r="R96" s="143"/>
      <c r="S96" s="173"/>
    </row>
    <row r="97" spans="1:19" ht="12.75">
      <c r="A97" s="172"/>
      <c r="B97" s="149"/>
      <c r="C97" s="148"/>
      <c r="D97" s="143"/>
      <c r="E97" s="143"/>
      <c r="F97" s="143"/>
      <c r="G97" s="143"/>
      <c r="H97" s="143"/>
      <c r="I97" s="143"/>
      <c r="J97" s="143"/>
      <c r="K97" s="143"/>
      <c r="L97" s="143"/>
      <c r="M97" s="143"/>
      <c r="N97" s="143"/>
      <c r="O97" s="143"/>
      <c r="P97" s="143"/>
      <c r="Q97" s="143"/>
      <c r="R97" s="143"/>
      <c r="S97" s="173"/>
    </row>
    <row r="98" spans="1:19" ht="12.75">
      <c r="A98" s="172"/>
      <c r="B98" s="149"/>
      <c r="C98" s="148"/>
      <c r="D98" s="143"/>
      <c r="E98" s="143"/>
      <c r="F98" s="143"/>
      <c r="G98" s="143"/>
      <c r="H98" s="143"/>
      <c r="I98" s="143"/>
      <c r="J98" s="143"/>
      <c r="K98" s="143"/>
      <c r="L98" s="143"/>
      <c r="M98" s="143"/>
      <c r="N98" s="143"/>
      <c r="O98" s="143"/>
      <c r="P98" s="143"/>
      <c r="Q98" s="143"/>
      <c r="R98" s="143"/>
      <c r="S98" s="173"/>
    </row>
    <row r="99" spans="1:19" ht="12.75">
      <c r="A99" s="172"/>
      <c r="B99" s="149"/>
      <c r="C99" s="148"/>
      <c r="D99" s="143"/>
      <c r="E99" s="143"/>
      <c r="F99" s="143"/>
      <c r="G99" s="143"/>
      <c r="H99" s="143"/>
      <c r="I99" s="143"/>
      <c r="J99" s="143"/>
      <c r="K99" s="143"/>
      <c r="L99" s="143"/>
      <c r="M99" s="143"/>
      <c r="N99" s="143"/>
      <c r="O99" s="143"/>
      <c r="P99" s="143"/>
      <c r="Q99" s="143"/>
      <c r="R99" s="143"/>
      <c r="S99" s="173"/>
    </row>
    <row r="100" spans="1:19" ht="12.75">
      <c r="A100" s="172"/>
      <c r="B100" s="149"/>
      <c r="C100" s="148"/>
      <c r="D100" s="143"/>
      <c r="E100" s="143"/>
      <c r="F100" s="143"/>
      <c r="G100" s="143"/>
      <c r="H100" s="143"/>
      <c r="I100" s="143"/>
      <c r="J100" s="143"/>
      <c r="K100" s="143"/>
      <c r="L100" s="143"/>
      <c r="M100" s="143"/>
      <c r="N100" s="143"/>
      <c r="O100" s="143"/>
      <c r="P100" s="143"/>
      <c r="Q100" s="143"/>
      <c r="R100" s="143"/>
      <c r="S100" s="173"/>
    </row>
    <row r="101" spans="1:19" ht="12.75">
      <c r="A101" s="172"/>
      <c r="B101" s="149"/>
      <c r="C101" s="148"/>
      <c r="D101" s="143"/>
      <c r="E101" s="143"/>
      <c r="F101" s="143"/>
      <c r="G101" s="143"/>
      <c r="H101" s="143"/>
      <c r="I101" s="143"/>
      <c r="J101" s="143"/>
      <c r="K101" s="143"/>
      <c r="L101" s="143"/>
      <c r="M101" s="143"/>
      <c r="N101" s="143"/>
      <c r="O101" s="143"/>
      <c r="P101" s="143"/>
      <c r="Q101" s="143"/>
      <c r="R101" s="143"/>
      <c r="S101" s="173"/>
    </row>
    <row r="102" spans="1:19" ht="12.75">
      <c r="A102" s="172"/>
      <c r="B102" s="149"/>
      <c r="C102" s="148"/>
      <c r="D102" s="143"/>
      <c r="E102" s="143"/>
      <c r="F102" s="143"/>
      <c r="G102" s="143"/>
      <c r="H102" s="143"/>
      <c r="I102" s="143"/>
      <c r="J102" s="143"/>
      <c r="K102" s="143"/>
      <c r="L102" s="143"/>
      <c r="M102" s="143"/>
      <c r="N102" s="143"/>
      <c r="O102" s="143"/>
      <c r="P102" s="143"/>
      <c r="Q102" s="143"/>
      <c r="R102" s="143"/>
      <c r="S102" s="173"/>
    </row>
    <row r="103" spans="1:19" ht="12.75">
      <c r="A103" s="172"/>
      <c r="B103" s="149"/>
      <c r="C103" s="148"/>
      <c r="D103" s="143"/>
      <c r="E103" s="143"/>
      <c r="F103" s="143"/>
      <c r="G103" s="143"/>
      <c r="H103" s="143"/>
      <c r="I103" s="143"/>
      <c r="J103" s="143"/>
      <c r="K103" s="143"/>
      <c r="L103" s="143"/>
      <c r="M103" s="143"/>
      <c r="N103" s="143"/>
      <c r="O103" s="143"/>
      <c r="P103" s="143"/>
      <c r="Q103" s="143"/>
      <c r="R103" s="143"/>
      <c r="S103" s="173"/>
    </row>
    <row r="104" spans="1:19" ht="12.75">
      <c r="A104" s="172"/>
      <c r="B104" s="149"/>
      <c r="C104" s="148"/>
      <c r="D104" s="143"/>
      <c r="E104" s="143"/>
      <c r="F104" s="143"/>
      <c r="G104" s="143"/>
      <c r="H104" s="143"/>
      <c r="I104" s="143"/>
      <c r="J104" s="143"/>
      <c r="K104" s="143"/>
      <c r="L104" s="143"/>
      <c r="M104" s="143"/>
      <c r="N104" s="143"/>
      <c r="O104" s="143"/>
      <c r="P104" s="143"/>
      <c r="Q104" s="143"/>
      <c r="R104" s="143"/>
      <c r="S104" s="173"/>
    </row>
    <row r="105" spans="1:19" ht="12.75">
      <c r="A105" s="172"/>
      <c r="B105" s="149"/>
      <c r="C105" s="148"/>
      <c r="D105" s="143"/>
      <c r="E105" s="143"/>
      <c r="F105" s="143"/>
      <c r="G105" s="143"/>
      <c r="H105" s="143"/>
      <c r="I105" s="143"/>
      <c r="J105" s="143"/>
      <c r="K105" s="143"/>
      <c r="L105" s="143"/>
      <c r="M105" s="143"/>
      <c r="N105" s="143"/>
      <c r="O105" s="143"/>
      <c r="P105" s="143"/>
      <c r="Q105" s="143"/>
      <c r="R105" s="143"/>
      <c r="S105" s="173"/>
    </row>
  </sheetData>
  <sheetProtection password="C42A" sheet="1" objects="1" scenarios="1"/>
  <mergeCells count="19">
    <mergeCell ref="O1:O5"/>
    <mergeCell ref="F1:F5"/>
    <mergeCell ref="H1:H5"/>
    <mergeCell ref="M1:M5"/>
    <mergeCell ref="J1:J5"/>
    <mergeCell ref="A1:A105"/>
    <mergeCell ref="S1:S105"/>
    <mergeCell ref="D1:D5"/>
    <mergeCell ref="I1:I5"/>
    <mergeCell ref="G1:G5"/>
    <mergeCell ref="Q1:Q5"/>
    <mergeCell ref="K1:K5"/>
    <mergeCell ref="L1:L5"/>
    <mergeCell ref="P1:P5"/>
    <mergeCell ref="R1:R5"/>
    <mergeCell ref="B3:C3"/>
    <mergeCell ref="B2:C2"/>
    <mergeCell ref="E1:E5"/>
    <mergeCell ref="N1:N5"/>
  </mergeCells>
  <printOptions/>
  <pageMargins left="0.5" right="0.5" top="1" bottom="1" header="0.5" footer="0.5"/>
  <pageSetup horizontalDpi="600" verticalDpi="600" orientation="portrait" scale="80" r:id="rId1"/>
  <headerFooter alignWithMargins="0">
    <oddHeader>&amp;C&amp;"Arial,Bold"&amp;14TigerTrax&amp;12
Events Attended - &amp;D</oddHeader>
  </headerFooter>
</worksheet>
</file>

<file path=xl/worksheets/sheet4.xml><?xml version="1.0" encoding="utf-8"?>
<worksheet xmlns="http://schemas.openxmlformats.org/spreadsheetml/2006/main" xmlns:r="http://schemas.openxmlformats.org/officeDocument/2006/relationships">
  <dimension ref="A1:T23"/>
  <sheetViews>
    <sheetView showGridLines="0" workbookViewId="0" topLeftCell="A1">
      <pane ySplit="4" topLeftCell="BM5" activePane="bottomLeft" state="frozen"/>
      <selection pane="topLeft" activeCell="A1" sqref="A1"/>
      <selection pane="bottomLeft" activeCell="E6" sqref="E6"/>
    </sheetView>
  </sheetViews>
  <sheetFormatPr defaultColWidth="9.140625" defaultRowHeight="12.75"/>
  <cols>
    <col min="1" max="1" width="3.140625" style="15" customWidth="1"/>
    <col min="2" max="2" width="2.57421875" style="15" customWidth="1"/>
    <col min="3" max="3" width="13.57421875" style="15" customWidth="1"/>
    <col min="4" max="4" width="15.140625" style="15" customWidth="1"/>
    <col min="5" max="19" width="3.421875" style="15" customWidth="1"/>
    <col min="20" max="20" width="3.140625" style="15" customWidth="1"/>
    <col min="21" max="16384" width="9.140625" style="15" customWidth="1"/>
  </cols>
  <sheetData>
    <row r="1" spans="1:20" ht="12.75" customHeight="1">
      <c r="A1" s="187" t="s">
        <v>225</v>
      </c>
      <c r="B1" s="5"/>
      <c r="C1" s="6" t="s">
        <v>4</v>
      </c>
      <c r="D1" s="7" t="str">
        <f>Instructions!F3</f>
        <v> </v>
      </c>
      <c r="E1" s="178" t="str">
        <f>'Scout 1'!$A1</f>
        <v>Scout 1</v>
      </c>
      <c r="F1" s="178" t="str">
        <f>'Scout 2'!$A1</f>
        <v>Scout 2</v>
      </c>
      <c r="G1" s="178" t="str">
        <f>'Scout 3'!$A1</f>
        <v>Scout 3</v>
      </c>
      <c r="H1" s="178" t="str">
        <f>'Scout 4'!$A1</f>
        <v>Scout 4</v>
      </c>
      <c r="I1" s="178" t="str">
        <f>'Scout 5'!$A1</f>
        <v>Scout 5</v>
      </c>
      <c r="J1" s="178" t="str">
        <f>'Scout 6'!$A1</f>
        <v>Scout 6</v>
      </c>
      <c r="K1" s="178" t="str">
        <f>'Scout 7'!$A1</f>
        <v>Scout 7</v>
      </c>
      <c r="L1" s="178" t="str">
        <f>'Scout 8'!$A1</f>
        <v>Scout 8</v>
      </c>
      <c r="M1" s="178" t="str">
        <f>'Scout 9'!$A1</f>
        <v>Scout 9</v>
      </c>
      <c r="N1" s="178" t="str">
        <f>'Scout 10'!$A1</f>
        <v>Scout 10</v>
      </c>
      <c r="O1" s="178" t="str">
        <f>'Scout 11'!$A1</f>
        <v>Scout 11</v>
      </c>
      <c r="P1" s="178" t="str">
        <f>'Scout 12'!$A1</f>
        <v>Scout 12</v>
      </c>
      <c r="Q1" s="178" t="str">
        <f>'Scout 13'!$A1</f>
        <v>Scout 13</v>
      </c>
      <c r="R1" s="178" t="str">
        <f>'Scout 14'!$A1</f>
        <v>Scout 14</v>
      </c>
      <c r="S1" s="178" t="str">
        <f>'Scout 15'!$A1</f>
        <v>Scout 15</v>
      </c>
      <c r="T1" s="187" t="s">
        <v>225</v>
      </c>
    </row>
    <row r="2" spans="1:20" ht="12.75" customHeight="1">
      <c r="A2" s="187"/>
      <c r="B2" s="8"/>
      <c r="C2" s="9" t="s">
        <v>5</v>
      </c>
      <c r="D2" s="10" t="str">
        <f>Instructions!F5</f>
        <v> </v>
      </c>
      <c r="E2" s="179"/>
      <c r="F2" s="179"/>
      <c r="G2" s="179"/>
      <c r="H2" s="179"/>
      <c r="I2" s="179"/>
      <c r="J2" s="179"/>
      <c r="K2" s="179"/>
      <c r="L2" s="179"/>
      <c r="M2" s="179"/>
      <c r="N2" s="179"/>
      <c r="O2" s="179"/>
      <c r="P2" s="179"/>
      <c r="Q2" s="179"/>
      <c r="R2" s="179"/>
      <c r="S2" s="179"/>
      <c r="T2" s="187"/>
    </row>
    <row r="3" spans="1:20" ht="12.75">
      <c r="A3" s="187"/>
      <c r="B3" s="181"/>
      <c r="C3" s="182"/>
      <c r="D3" s="183"/>
      <c r="E3" s="179"/>
      <c r="F3" s="179"/>
      <c r="G3" s="179"/>
      <c r="H3" s="179"/>
      <c r="I3" s="179"/>
      <c r="J3" s="179"/>
      <c r="K3" s="179"/>
      <c r="L3" s="179"/>
      <c r="M3" s="179"/>
      <c r="N3" s="179"/>
      <c r="O3" s="179"/>
      <c r="P3" s="179"/>
      <c r="Q3" s="179"/>
      <c r="R3" s="179"/>
      <c r="S3" s="179"/>
      <c r="T3" s="187"/>
    </row>
    <row r="4" spans="1:20" ht="12.75" customHeight="1">
      <c r="A4" s="187"/>
      <c r="B4" s="184" t="s">
        <v>8</v>
      </c>
      <c r="C4" s="185"/>
      <c r="D4" s="186"/>
      <c r="E4" s="180"/>
      <c r="F4" s="180"/>
      <c r="G4" s="180"/>
      <c r="H4" s="180"/>
      <c r="I4" s="180"/>
      <c r="J4" s="180"/>
      <c r="K4" s="180"/>
      <c r="L4" s="180"/>
      <c r="M4" s="180"/>
      <c r="N4" s="180"/>
      <c r="O4" s="180"/>
      <c r="P4" s="180"/>
      <c r="Q4" s="180"/>
      <c r="R4" s="180"/>
      <c r="S4" s="180"/>
      <c r="T4" s="187"/>
    </row>
    <row r="5" spans="1:20" ht="20.25" customHeight="1">
      <c r="A5" s="187"/>
      <c r="B5" s="80"/>
      <c r="C5" s="80"/>
      <c r="D5" s="81"/>
      <c r="E5" s="81"/>
      <c r="F5" s="81"/>
      <c r="G5" s="80"/>
      <c r="H5" s="80"/>
      <c r="I5" s="80"/>
      <c r="J5" s="80"/>
      <c r="K5" s="176"/>
      <c r="L5" s="177"/>
      <c r="M5" s="177"/>
      <c r="N5" s="177"/>
      <c r="O5" s="177"/>
      <c r="P5" s="177"/>
      <c r="Q5" s="177"/>
      <c r="R5" s="177"/>
      <c r="S5" s="177"/>
      <c r="T5" s="187"/>
    </row>
    <row r="6" spans="1:20" ht="12.75">
      <c r="A6" s="187"/>
      <c r="B6" s="85">
        <v>1</v>
      </c>
      <c r="C6" s="175" t="s">
        <v>34</v>
      </c>
      <c r="D6" s="175"/>
      <c r="E6" s="36"/>
      <c r="F6" s="36"/>
      <c r="G6" s="36"/>
      <c r="H6" s="36"/>
      <c r="I6" s="36"/>
      <c r="J6" s="36"/>
      <c r="K6" s="36"/>
      <c r="L6" s="36"/>
      <c r="M6" s="36"/>
      <c r="N6" s="36"/>
      <c r="O6" s="36"/>
      <c r="P6" s="36"/>
      <c r="Q6" s="36"/>
      <c r="R6" s="36"/>
      <c r="S6" s="36"/>
      <c r="T6" s="187"/>
    </row>
    <row r="7" spans="1:20" ht="12.75">
      <c r="A7" s="187"/>
      <c r="B7" s="85"/>
      <c r="C7" s="175" t="s">
        <v>35</v>
      </c>
      <c r="D7" s="175"/>
      <c r="E7" s="36"/>
      <c r="F7" s="36"/>
      <c r="G7" s="36"/>
      <c r="H7" s="36"/>
      <c r="I7" s="36"/>
      <c r="J7" s="36"/>
      <c r="K7" s="36"/>
      <c r="L7" s="36"/>
      <c r="M7" s="36"/>
      <c r="N7" s="36"/>
      <c r="O7" s="36"/>
      <c r="P7" s="36"/>
      <c r="Q7" s="36"/>
      <c r="R7" s="36"/>
      <c r="S7" s="36"/>
      <c r="T7" s="187"/>
    </row>
    <row r="8" spans="1:20" ht="12.75">
      <c r="A8" s="187"/>
      <c r="B8" s="85"/>
      <c r="C8" s="175" t="s">
        <v>36</v>
      </c>
      <c r="D8" s="175"/>
      <c r="E8" s="36"/>
      <c r="F8" s="36"/>
      <c r="G8" s="36"/>
      <c r="H8" s="36"/>
      <c r="I8" s="36"/>
      <c r="J8" s="36"/>
      <c r="K8" s="36"/>
      <c r="L8" s="36"/>
      <c r="M8" s="36"/>
      <c r="N8" s="36"/>
      <c r="O8" s="36"/>
      <c r="P8" s="36"/>
      <c r="Q8" s="36"/>
      <c r="R8" s="36"/>
      <c r="S8" s="36"/>
      <c r="T8" s="187"/>
    </row>
    <row r="9" spans="1:20" ht="12.75">
      <c r="A9" s="187"/>
      <c r="B9" s="85"/>
      <c r="C9" s="175" t="s">
        <v>37</v>
      </c>
      <c r="D9" s="175"/>
      <c r="E9" s="36"/>
      <c r="F9" s="36"/>
      <c r="G9" s="36"/>
      <c r="H9" s="36"/>
      <c r="I9" s="36"/>
      <c r="J9" s="36"/>
      <c r="K9" s="36"/>
      <c r="L9" s="36"/>
      <c r="M9" s="36"/>
      <c r="N9" s="36"/>
      <c r="O9" s="36"/>
      <c r="P9" s="36"/>
      <c r="Q9" s="36"/>
      <c r="R9" s="36"/>
      <c r="S9" s="36"/>
      <c r="T9" s="187"/>
    </row>
    <row r="10" spans="1:20" ht="12.75">
      <c r="A10" s="187"/>
      <c r="B10" s="91">
        <v>2</v>
      </c>
      <c r="C10" s="175" t="s">
        <v>39</v>
      </c>
      <c r="D10" s="175"/>
      <c r="E10" s="36"/>
      <c r="F10" s="36"/>
      <c r="G10" s="36"/>
      <c r="H10" s="36"/>
      <c r="I10" s="36"/>
      <c r="J10" s="36"/>
      <c r="K10" s="36"/>
      <c r="L10" s="36"/>
      <c r="M10" s="36"/>
      <c r="N10" s="36"/>
      <c r="O10" s="36"/>
      <c r="P10" s="36"/>
      <c r="Q10" s="36"/>
      <c r="R10" s="36"/>
      <c r="S10" s="36"/>
      <c r="T10" s="187"/>
    </row>
    <row r="11" spans="1:20" ht="12.75">
      <c r="A11" s="187"/>
      <c r="B11" s="85">
        <v>3</v>
      </c>
      <c r="C11" s="175" t="s">
        <v>38</v>
      </c>
      <c r="D11" s="175"/>
      <c r="E11" s="36"/>
      <c r="F11" s="36"/>
      <c r="G11" s="36"/>
      <c r="H11" s="36"/>
      <c r="I11" s="36"/>
      <c r="J11" s="36"/>
      <c r="K11" s="36"/>
      <c r="L11" s="36"/>
      <c r="M11" s="36"/>
      <c r="N11" s="36"/>
      <c r="O11" s="36"/>
      <c r="P11" s="36"/>
      <c r="Q11" s="36"/>
      <c r="R11" s="36"/>
      <c r="S11" s="36"/>
      <c r="T11" s="187"/>
    </row>
    <row r="12" spans="1:20" ht="12.75">
      <c r="A12" s="187"/>
      <c r="B12" s="85">
        <v>4</v>
      </c>
      <c r="C12" s="175" t="s">
        <v>40</v>
      </c>
      <c r="D12" s="175"/>
      <c r="E12" s="36"/>
      <c r="F12" s="36"/>
      <c r="G12" s="36"/>
      <c r="H12" s="36"/>
      <c r="I12" s="36"/>
      <c r="J12" s="36"/>
      <c r="K12" s="36"/>
      <c r="L12" s="36"/>
      <c r="M12" s="36"/>
      <c r="N12" s="36"/>
      <c r="O12" s="36"/>
      <c r="P12" s="36"/>
      <c r="Q12" s="36"/>
      <c r="R12" s="36"/>
      <c r="S12" s="36"/>
      <c r="T12" s="187"/>
    </row>
    <row r="13" spans="1:20" ht="12.75">
      <c r="A13" s="187"/>
      <c r="B13" s="85">
        <v>5</v>
      </c>
      <c r="C13" s="175" t="s">
        <v>41</v>
      </c>
      <c r="D13" s="175"/>
      <c r="E13" s="36"/>
      <c r="F13" s="36"/>
      <c r="G13" s="36"/>
      <c r="H13" s="36"/>
      <c r="I13" s="36"/>
      <c r="J13" s="36"/>
      <c r="K13" s="36"/>
      <c r="L13" s="36"/>
      <c r="M13" s="36"/>
      <c r="N13" s="36"/>
      <c r="O13" s="36"/>
      <c r="P13" s="36"/>
      <c r="Q13" s="36"/>
      <c r="R13" s="36"/>
      <c r="S13" s="36"/>
      <c r="T13" s="187"/>
    </row>
    <row r="14" spans="1:20" ht="12.75">
      <c r="A14" s="187"/>
      <c r="B14" s="85">
        <v>6</v>
      </c>
      <c r="C14" s="188" t="s">
        <v>42</v>
      </c>
      <c r="D14" s="189"/>
      <c r="E14" s="36"/>
      <c r="F14" s="36"/>
      <c r="G14" s="36"/>
      <c r="H14" s="36"/>
      <c r="I14" s="36"/>
      <c r="J14" s="36"/>
      <c r="K14" s="36"/>
      <c r="L14" s="36"/>
      <c r="M14" s="36"/>
      <c r="N14" s="36"/>
      <c r="O14" s="36"/>
      <c r="P14" s="36"/>
      <c r="Q14" s="36"/>
      <c r="R14" s="36"/>
      <c r="S14" s="36"/>
      <c r="T14" s="187"/>
    </row>
    <row r="15" spans="1:20" ht="12.75">
      <c r="A15" s="187"/>
      <c r="B15" s="85">
        <v>7</v>
      </c>
      <c r="C15" s="188" t="s">
        <v>43</v>
      </c>
      <c r="D15" s="189"/>
      <c r="E15" s="36"/>
      <c r="F15" s="36"/>
      <c r="G15" s="36"/>
      <c r="H15" s="36"/>
      <c r="I15" s="36"/>
      <c r="J15" s="36"/>
      <c r="K15" s="36"/>
      <c r="L15" s="36"/>
      <c r="M15" s="36"/>
      <c r="N15" s="36"/>
      <c r="O15" s="36"/>
      <c r="P15" s="36"/>
      <c r="Q15" s="36"/>
      <c r="R15" s="36"/>
      <c r="S15" s="36"/>
      <c r="T15" s="187"/>
    </row>
    <row r="16" spans="1:20" ht="13.5" thickBot="1">
      <c r="A16" s="187"/>
      <c r="B16" s="85">
        <v>8</v>
      </c>
      <c r="C16" s="175" t="s">
        <v>44</v>
      </c>
      <c r="D16" s="175"/>
      <c r="E16" s="37"/>
      <c r="F16" s="37"/>
      <c r="G16" s="37"/>
      <c r="H16" s="37"/>
      <c r="I16" s="37"/>
      <c r="J16" s="37"/>
      <c r="K16" s="37"/>
      <c r="L16" s="37"/>
      <c r="M16" s="37"/>
      <c r="N16" s="37"/>
      <c r="O16" s="37"/>
      <c r="P16" s="37"/>
      <c r="Q16" s="37"/>
      <c r="R16" s="37"/>
      <c r="S16" s="37"/>
      <c r="T16" s="187"/>
    </row>
    <row r="17" spans="1:20" ht="13.5" thickBot="1">
      <c r="A17" s="187"/>
      <c r="C17" s="174" t="s">
        <v>7</v>
      </c>
      <c r="D17" s="174"/>
      <c r="E17" s="79" t="str">
        <f>IF(COUNTIF(E6:E16,"A")&gt;10,"C",IF(COUNTIF(E6:E16,"A")&gt;0,"P"," "))</f>
        <v> </v>
      </c>
      <c r="F17" s="79" t="str">
        <f aca="true" t="shared" si="0" ref="F17:S17">IF(COUNTIF(F6:F16,"A")&gt;10,"C",IF(COUNTIF(F6:F16,"A")&gt;0,"P"," "))</f>
        <v> </v>
      </c>
      <c r="G17" s="79" t="str">
        <f t="shared" si="0"/>
        <v> </v>
      </c>
      <c r="H17" s="79" t="str">
        <f t="shared" si="0"/>
        <v> </v>
      </c>
      <c r="I17" s="79" t="str">
        <f t="shared" si="0"/>
        <v> </v>
      </c>
      <c r="J17" s="79" t="str">
        <f t="shared" si="0"/>
        <v> </v>
      </c>
      <c r="K17" s="79" t="str">
        <f t="shared" si="0"/>
        <v> </v>
      </c>
      <c r="L17" s="79" t="str">
        <f t="shared" si="0"/>
        <v> </v>
      </c>
      <c r="M17" s="79" t="str">
        <f t="shared" si="0"/>
        <v> </v>
      </c>
      <c r="N17" s="79" t="str">
        <f t="shared" si="0"/>
        <v> </v>
      </c>
      <c r="O17" s="79" t="str">
        <f t="shared" si="0"/>
        <v> </v>
      </c>
      <c r="P17" s="79" t="str">
        <f t="shared" si="0"/>
        <v> </v>
      </c>
      <c r="Q17" s="79" t="str">
        <f t="shared" si="0"/>
        <v> </v>
      </c>
      <c r="R17" s="79" t="str">
        <f t="shared" si="0"/>
        <v> </v>
      </c>
      <c r="S17" s="79" t="str">
        <f t="shared" si="0"/>
        <v> </v>
      </c>
      <c r="T17" s="187"/>
    </row>
    <row r="18" spans="1:20" ht="12.75">
      <c r="A18" s="11"/>
      <c r="B18" s="11"/>
      <c r="C18" s="11"/>
      <c r="D18" s="11"/>
      <c r="E18" s="11"/>
      <c r="F18" s="11"/>
      <c r="G18" s="11"/>
      <c r="H18" s="11"/>
      <c r="I18" s="11"/>
      <c r="J18" s="11"/>
      <c r="K18" s="11"/>
      <c r="L18" s="11"/>
      <c r="M18" s="11"/>
      <c r="N18" s="11"/>
      <c r="O18" s="11"/>
      <c r="P18" s="11"/>
      <c r="Q18" s="11"/>
      <c r="R18" s="11"/>
      <c r="S18" s="11"/>
      <c r="T18" s="92"/>
    </row>
    <row r="19" spans="1:19" ht="12.75">
      <c r="A19" s="11"/>
      <c r="B19" s="11"/>
      <c r="C19" s="11"/>
      <c r="D19" s="11"/>
      <c r="E19" s="11"/>
      <c r="F19" s="11"/>
      <c r="G19" s="11"/>
      <c r="H19" s="11"/>
      <c r="I19" s="11"/>
      <c r="J19" s="11"/>
      <c r="K19" s="11"/>
      <c r="L19" s="11"/>
      <c r="M19" s="11"/>
      <c r="N19" s="11"/>
      <c r="O19" s="11"/>
      <c r="P19" s="11"/>
      <c r="Q19" s="11"/>
      <c r="R19" s="11"/>
      <c r="S19" s="11"/>
    </row>
    <row r="20" spans="1:19" ht="12.75">
      <c r="A20" s="11"/>
      <c r="B20" s="11"/>
      <c r="C20" s="11"/>
      <c r="D20" s="11"/>
      <c r="E20" s="11"/>
      <c r="F20" s="11"/>
      <c r="G20" s="11"/>
      <c r="H20" s="11"/>
      <c r="I20" s="11"/>
      <c r="J20" s="11"/>
      <c r="K20" s="11"/>
      <c r="L20" s="11"/>
      <c r="M20" s="11"/>
      <c r="N20" s="11"/>
      <c r="O20" s="11"/>
      <c r="P20" s="11"/>
      <c r="Q20" s="11"/>
      <c r="R20" s="11"/>
      <c r="S20" s="11"/>
    </row>
    <row r="21" spans="1:19" ht="12.75">
      <c r="A21" s="11"/>
      <c r="B21" s="11"/>
      <c r="C21" s="11"/>
      <c r="D21" s="11"/>
      <c r="E21" s="11"/>
      <c r="F21" s="11"/>
      <c r="G21" s="11"/>
      <c r="H21" s="11"/>
      <c r="I21" s="11"/>
      <c r="J21" s="11"/>
      <c r="K21" s="11"/>
      <c r="L21" s="11"/>
      <c r="M21" s="11"/>
      <c r="N21" s="11"/>
      <c r="O21" s="11"/>
      <c r="P21" s="11"/>
      <c r="Q21" s="11"/>
      <c r="R21" s="11"/>
      <c r="S21" s="11"/>
    </row>
    <row r="22" spans="1:19" ht="12.75">
      <c r="A22" s="11"/>
      <c r="B22" s="11"/>
      <c r="C22" s="11"/>
      <c r="D22" s="11"/>
      <c r="E22" s="11"/>
      <c r="F22" s="11"/>
      <c r="G22" s="11"/>
      <c r="H22" s="11"/>
      <c r="I22" s="11"/>
      <c r="J22" s="11"/>
      <c r="K22" s="11"/>
      <c r="L22" s="11"/>
      <c r="M22" s="11"/>
      <c r="N22" s="11"/>
      <c r="O22" s="11"/>
      <c r="P22" s="11"/>
      <c r="Q22" s="11"/>
      <c r="R22" s="11"/>
      <c r="S22" s="11"/>
    </row>
    <row r="23" spans="1:19" ht="12.75">
      <c r="A23" s="11"/>
      <c r="B23" s="11"/>
      <c r="C23" s="11"/>
      <c r="D23" s="11"/>
      <c r="E23" s="11"/>
      <c r="F23" s="11"/>
      <c r="G23" s="11"/>
      <c r="H23" s="11"/>
      <c r="I23" s="11"/>
      <c r="J23" s="11"/>
      <c r="K23" s="11"/>
      <c r="L23" s="11"/>
      <c r="M23" s="11"/>
      <c r="N23" s="11"/>
      <c r="O23" s="11"/>
      <c r="P23" s="11"/>
      <c r="Q23" s="11"/>
      <c r="R23" s="11"/>
      <c r="S23" s="11"/>
    </row>
  </sheetData>
  <sheetProtection password="C42A" sheet="1" objects="1" scenarios="1"/>
  <mergeCells count="32">
    <mergeCell ref="A1:A17"/>
    <mergeCell ref="T1:T17"/>
    <mergeCell ref="C12:D12"/>
    <mergeCell ref="R1:R4"/>
    <mergeCell ref="C14:D14"/>
    <mergeCell ref="C15:D15"/>
    <mergeCell ref="C7:D7"/>
    <mergeCell ref="C10:D10"/>
    <mergeCell ref="C11:D11"/>
    <mergeCell ref="C9:D9"/>
    <mergeCell ref="O1:O4"/>
    <mergeCell ref="B3:D3"/>
    <mergeCell ref="B4:D4"/>
    <mergeCell ref="K1:K4"/>
    <mergeCell ref="J1:J4"/>
    <mergeCell ref="H1:H4"/>
    <mergeCell ref="L1:L4"/>
    <mergeCell ref="S1:S4"/>
    <mergeCell ref="C16:D16"/>
    <mergeCell ref="Q1:Q4"/>
    <mergeCell ref="N1:N4"/>
    <mergeCell ref="E1:E4"/>
    <mergeCell ref="F1:F4"/>
    <mergeCell ref="G1:G4"/>
    <mergeCell ref="I1:I4"/>
    <mergeCell ref="P1:P4"/>
    <mergeCell ref="M1:M4"/>
    <mergeCell ref="C17:D17"/>
    <mergeCell ref="C13:D13"/>
    <mergeCell ref="K5:S5"/>
    <mergeCell ref="C6:D6"/>
    <mergeCell ref="C8:D8"/>
  </mergeCells>
  <printOptions/>
  <pageMargins left="0.75" right="0.7" top="1" bottom="1" header="0.5" footer="0.5"/>
  <pageSetup horizontalDpi="600" verticalDpi="600" orientation="portrait" r:id="rId1"/>
  <headerFooter alignWithMargins="0">
    <oddHeader>&amp;C&amp;"Arial,Bold"&amp;14TigerTrax
&amp;12Bobcat - &amp;D</oddHeader>
  </headerFooter>
</worksheet>
</file>

<file path=xl/worksheets/sheet5.xml><?xml version="1.0" encoding="utf-8"?>
<worksheet xmlns="http://schemas.openxmlformats.org/spreadsheetml/2006/main" xmlns:r="http://schemas.openxmlformats.org/officeDocument/2006/relationships">
  <dimension ref="A1:U54"/>
  <sheetViews>
    <sheetView showGridLines="0" workbookViewId="0" topLeftCell="A1">
      <pane ySplit="4" topLeftCell="BM5" activePane="bottomLeft" state="frozen"/>
      <selection pane="topLeft" activeCell="A1" sqref="A1"/>
      <selection pane="bottomLeft" activeCell="E6" sqref="E6"/>
    </sheetView>
  </sheetViews>
  <sheetFormatPr defaultColWidth="9.140625" defaultRowHeight="12.75"/>
  <cols>
    <col min="1" max="1" width="3.140625" style="15" customWidth="1"/>
    <col min="2" max="2" width="2.57421875" style="15" customWidth="1"/>
    <col min="3" max="3" width="13.57421875" style="15" customWidth="1"/>
    <col min="4" max="4" width="14.28125" style="15" customWidth="1"/>
    <col min="5" max="19" width="3.421875" style="15" customWidth="1"/>
    <col min="20" max="20" width="3.140625" style="15" customWidth="1"/>
    <col min="21" max="16384" width="9.140625" style="15" customWidth="1"/>
  </cols>
  <sheetData>
    <row r="1" spans="1:20" ht="12.75" customHeight="1">
      <c r="A1" s="190" t="s">
        <v>70</v>
      </c>
      <c r="B1" s="5"/>
      <c r="C1" s="6" t="s">
        <v>4</v>
      </c>
      <c r="D1" s="7" t="str">
        <f>Instructions!F3</f>
        <v> </v>
      </c>
      <c r="E1" s="169" t="str">
        <f>'Scout 1'!$A1</f>
        <v>Scout 1</v>
      </c>
      <c r="F1" s="169" t="str">
        <f>'Scout 2'!$A1</f>
        <v>Scout 2</v>
      </c>
      <c r="G1" s="169" t="str">
        <f>'Scout 3'!$A1</f>
        <v>Scout 3</v>
      </c>
      <c r="H1" s="169" t="str">
        <f>'Scout 4'!$A1</f>
        <v>Scout 4</v>
      </c>
      <c r="I1" s="169" t="str">
        <f>'Scout 5'!$A1</f>
        <v>Scout 5</v>
      </c>
      <c r="J1" s="169" t="str">
        <f>'Scout 6'!$A1</f>
        <v>Scout 6</v>
      </c>
      <c r="K1" s="169" t="str">
        <f>'Scout 7'!$A1</f>
        <v>Scout 7</v>
      </c>
      <c r="L1" s="169" t="str">
        <f>'Scout 8'!$A1</f>
        <v>Scout 8</v>
      </c>
      <c r="M1" s="169" t="str">
        <f>'Scout 9'!$A1</f>
        <v>Scout 9</v>
      </c>
      <c r="N1" s="169" t="str">
        <f>'Scout 10'!$A1</f>
        <v>Scout 10</v>
      </c>
      <c r="O1" s="169" t="str">
        <f>'Scout 11'!$A1</f>
        <v>Scout 11</v>
      </c>
      <c r="P1" s="169" t="str">
        <f>'Scout 12'!$A1</f>
        <v>Scout 12</v>
      </c>
      <c r="Q1" s="169" t="str">
        <f>'Scout 13'!$A1</f>
        <v>Scout 13</v>
      </c>
      <c r="R1" s="169" t="str">
        <f>'Scout 14'!$A1</f>
        <v>Scout 14</v>
      </c>
      <c r="S1" s="169" t="str">
        <f>'Scout 15'!$A1</f>
        <v>Scout 15</v>
      </c>
      <c r="T1" s="190" t="s">
        <v>70</v>
      </c>
    </row>
    <row r="2" spans="1:20" ht="12.75" customHeight="1">
      <c r="A2" s="190"/>
      <c r="B2" s="8"/>
      <c r="C2" s="9" t="s">
        <v>5</v>
      </c>
      <c r="D2" s="10" t="str">
        <f>Instructions!F5</f>
        <v> </v>
      </c>
      <c r="E2" s="170"/>
      <c r="F2" s="170"/>
      <c r="G2" s="170"/>
      <c r="H2" s="170"/>
      <c r="I2" s="170"/>
      <c r="J2" s="170"/>
      <c r="K2" s="170"/>
      <c r="L2" s="170"/>
      <c r="M2" s="170"/>
      <c r="N2" s="170"/>
      <c r="O2" s="170"/>
      <c r="P2" s="170"/>
      <c r="Q2" s="170"/>
      <c r="R2" s="170"/>
      <c r="S2" s="170"/>
      <c r="T2" s="190"/>
    </row>
    <row r="3" spans="1:20" ht="12.75">
      <c r="A3" s="190"/>
      <c r="B3" s="8"/>
      <c r="C3" s="11"/>
      <c r="D3" s="77"/>
      <c r="E3" s="170"/>
      <c r="F3" s="170"/>
      <c r="G3" s="170"/>
      <c r="H3" s="170"/>
      <c r="I3" s="170"/>
      <c r="J3" s="170"/>
      <c r="K3" s="170"/>
      <c r="L3" s="170"/>
      <c r="M3" s="170"/>
      <c r="N3" s="170"/>
      <c r="O3" s="170"/>
      <c r="P3" s="170"/>
      <c r="Q3" s="170"/>
      <c r="R3" s="170"/>
      <c r="S3" s="170"/>
      <c r="T3" s="190"/>
    </row>
    <row r="4" spans="1:20" ht="12.75" customHeight="1">
      <c r="A4" s="190"/>
      <c r="B4" s="184" t="s">
        <v>8</v>
      </c>
      <c r="C4" s="185"/>
      <c r="D4" s="186"/>
      <c r="E4" s="171"/>
      <c r="F4" s="171"/>
      <c r="G4" s="171"/>
      <c r="H4" s="171"/>
      <c r="I4" s="171"/>
      <c r="J4" s="171"/>
      <c r="K4" s="171"/>
      <c r="L4" s="171"/>
      <c r="M4" s="171"/>
      <c r="N4" s="171"/>
      <c r="O4" s="171"/>
      <c r="P4" s="171"/>
      <c r="Q4" s="171"/>
      <c r="R4" s="171"/>
      <c r="S4" s="171"/>
      <c r="T4" s="190"/>
    </row>
    <row r="5" spans="1:20" ht="12.75" customHeight="1">
      <c r="A5" s="190"/>
      <c r="B5" s="52" t="s">
        <v>125</v>
      </c>
      <c r="C5" s="12"/>
      <c r="D5" s="12"/>
      <c r="E5" s="13"/>
      <c r="F5" s="13"/>
      <c r="G5" s="13"/>
      <c r="H5" s="13"/>
      <c r="I5" s="13"/>
      <c r="J5" s="13"/>
      <c r="K5" s="13"/>
      <c r="L5" s="13"/>
      <c r="M5" s="13"/>
      <c r="N5" s="13"/>
      <c r="O5" s="13"/>
      <c r="P5" s="13"/>
      <c r="Q5" s="13"/>
      <c r="R5" s="13"/>
      <c r="S5" s="13"/>
      <c r="T5" s="190"/>
    </row>
    <row r="6" spans="1:20" ht="12.75" customHeight="1">
      <c r="A6" s="190"/>
      <c r="B6" s="12"/>
      <c r="C6" s="175" t="s">
        <v>159</v>
      </c>
      <c r="D6" s="175"/>
      <c r="E6" s="36"/>
      <c r="F6" s="36"/>
      <c r="G6" s="36"/>
      <c r="H6" s="36"/>
      <c r="I6" s="36"/>
      <c r="J6" s="36"/>
      <c r="K6" s="36"/>
      <c r="L6" s="36"/>
      <c r="M6" s="36"/>
      <c r="N6" s="36"/>
      <c r="O6" s="36"/>
      <c r="P6" s="36"/>
      <c r="Q6" s="36"/>
      <c r="R6" s="36"/>
      <c r="S6" s="36"/>
      <c r="T6" s="190"/>
    </row>
    <row r="7" spans="1:20" ht="12.75" customHeight="1">
      <c r="A7" s="190"/>
      <c r="B7" s="12"/>
      <c r="C7" s="175" t="s">
        <v>72</v>
      </c>
      <c r="D7" s="175"/>
      <c r="E7" s="36"/>
      <c r="F7" s="36"/>
      <c r="G7" s="36"/>
      <c r="H7" s="36"/>
      <c r="I7" s="36"/>
      <c r="J7" s="36"/>
      <c r="K7" s="36"/>
      <c r="L7" s="36"/>
      <c r="M7" s="36"/>
      <c r="N7" s="36"/>
      <c r="O7" s="36"/>
      <c r="P7" s="36"/>
      <c r="Q7" s="36"/>
      <c r="R7" s="36"/>
      <c r="S7" s="36"/>
      <c r="T7" s="190"/>
    </row>
    <row r="8" spans="1:20" ht="12.75" customHeight="1" thickBot="1">
      <c r="A8" s="190"/>
      <c r="B8" s="12"/>
      <c r="C8" s="175" t="s">
        <v>229</v>
      </c>
      <c r="D8" s="175"/>
      <c r="E8" s="36"/>
      <c r="F8" s="36"/>
      <c r="G8" s="36"/>
      <c r="H8" s="36"/>
      <c r="I8" s="36"/>
      <c r="J8" s="36"/>
      <c r="K8" s="36"/>
      <c r="L8" s="36"/>
      <c r="M8" s="36"/>
      <c r="N8" s="36"/>
      <c r="O8" s="36"/>
      <c r="P8" s="36"/>
      <c r="Q8" s="36"/>
      <c r="R8" s="36"/>
      <c r="S8" s="36"/>
      <c r="T8" s="190"/>
    </row>
    <row r="9" spans="1:21" ht="12.75" customHeight="1" thickBot="1">
      <c r="A9" s="190"/>
      <c r="B9" s="12"/>
      <c r="C9" s="174" t="s">
        <v>7</v>
      </c>
      <c r="D9" s="174"/>
      <c r="E9" s="79" t="str">
        <f aca="true" t="shared" si="0" ref="E9:S9">IF(COUNTIF(E6:E8,"A")&gt;2,"C",IF(COUNTIF(E6:E8,"A")&gt;0,"P"," "))</f>
        <v> </v>
      </c>
      <c r="F9" s="79" t="str">
        <f t="shared" si="0"/>
        <v> </v>
      </c>
      <c r="G9" s="79" t="str">
        <f t="shared" si="0"/>
        <v> </v>
      </c>
      <c r="H9" s="79" t="str">
        <f t="shared" si="0"/>
        <v> </v>
      </c>
      <c r="I9" s="79" t="str">
        <f t="shared" si="0"/>
        <v> </v>
      </c>
      <c r="J9" s="79" t="str">
        <f t="shared" si="0"/>
        <v> </v>
      </c>
      <c r="K9" s="79" t="str">
        <f t="shared" si="0"/>
        <v> </v>
      </c>
      <c r="L9" s="79" t="str">
        <f t="shared" si="0"/>
        <v> </v>
      </c>
      <c r="M9" s="79" t="str">
        <f t="shared" si="0"/>
        <v> </v>
      </c>
      <c r="N9" s="79" t="str">
        <f t="shared" si="0"/>
        <v> </v>
      </c>
      <c r="O9" s="79" t="str">
        <f t="shared" si="0"/>
        <v> </v>
      </c>
      <c r="P9" s="79" t="str">
        <f t="shared" si="0"/>
        <v> </v>
      </c>
      <c r="Q9" s="79" t="str">
        <f t="shared" si="0"/>
        <v> </v>
      </c>
      <c r="R9" s="79" t="str">
        <f t="shared" si="0"/>
        <v> </v>
      </c>
      <c r="S9" s="79" t="str">
        <f t="shared" si="0"/>
        <v> </v>
      </c>
      <c r="T9" s="190"/>
      <c r="U9" s="78"/>
    </row>
    <row r="10" spans="1:20" ht="20.25" customHeight="1">
      <c r="A10" s="190"/>
      <c r="B10" s="80" t="s">
        <v>47</v>
      </c>
      <c r="C10" s="80"/>
      <c r="D10" s="81"/>
      <c r="E10" s="81"/>
      <c r="F10" s="81"/>
      <c r="G10" s="82"/>
      <c r="H10" s="82"/>
      <c r="I10" s="82"/>
      <c r="J10" s="82"/>
      <c r="K10" s="192"/>
      <c r="L10" s="193"/>
      <c r="M10" s="193"/>
      <c r="N10" s="193"/>
      <c r="O10" s="193"/>
      <c r="P10" s="193"/>
      <c r="Q10" s="193"/>
      <c r="R10" s="193"/>
      <c r="S10" s="193"/>
      <c r="T10" s="190"/>
    </row>
    <row r="11" spans="1:20" ht="12.75">
      <c r="A11" s="190"/>
      <c r="B11" s="83" t="s">
        <v>1</v>
      </c>
      <c r="C11" s="175" t="s">
        <v>48</v>
      </c>
      <c r="D11" s="175"/>
      <c r="E11" s="36"/>
      <c r="F11" s="36"/>
      <c r="G11" s="36"/>
      <c r="H11" s="36"/>
      <c r="I11" s="36"/>
      <c r="J11" s="36"/>
      <c r="K11" s="36"/>
      <c r="L11" s="36"/>
      <c r="M11" s="36"/>
      <c r="N11" s="36"/>
      <c r="O11" s="36"/>
      <c r="P11" s="36"/>
      <c r="Q11" s="36"/>
      <c r="R11" s="36"/>
      <c r="S11" s="36"/>
      <c r="T11" s="190"/>
    </row>
    <row r="12" spans="1:20" ht="12.75">
      <c r="A12" s="190"/>
      <c r="B12" s="83" t="s">
        <v>0</v>
      </c>
      <c r="C12" s="175" t="s">
        <v>49</v>
      </c>
      <c r="D12" s="175"/>
      <c r="E12" s="36"/>
      <c r="F12" s="36"/>
      <c r="G12" s="36"/>
      <c r="H12" s="36"/>
      <c r="I12" s="36"/>
      <c r="J12" s="36"/>
      <c r="K12" s="36"/>
      <c r="L12" s="36"/>
      <c r="M12" s="36"/>
      <c r="N12" s="36"/>
      <c r="O12" s="36"/>
      <c r="P12" s="36"/>
      <c r="Q12" s="36"/>
      <c r="R12" s="36"/>
      <c r="S12" s="36"/>
      <c r="T12" s="190"/>
    </row>
    <row r="13" spans="1:20" ht="13.5" thickBot="1">
      <c r="A13" s="190"/>
      <c r="B13" s="83" t="s">
        <v>2</v>
      </c>
      <c r="C13" s="175" t="s">
        <v>50</v>
      </c>
      <c r="D13" s="175"/>
      <c r="E13" s="36"/>
      <c r="F13" s="36"/>
      <c r="G13" s="36"/>
      <c r="H13" s="36"/>
      <c r="I13" s="36"/>
      <c r="J13" s="36"/>
      <c r="K13" s="36"/>
      <c r="L13" s="36"/>
      <c r="M13" s="36"/>
      <c r="N13" s="36"/>
      <c r="O13" s="36"/>
      <c r="P13" s="36"/>
      <c r="Q13" s="36"/>
      <c r="R13" s="36"/>
      <c r="S13" s="36"/>
      <c r="T13" s="190"/>
    </row>
    <row r="14" spans="1:20" ht="13.5" thickBot="1">
      <c r="A14" s="190"/>
      <c r="C14" s="174" t="s">
        <v>7</v>
      </c>
      <c r="D14" s="174"/>
      <c r="E14" s="79" t="str">
        <f>IF(COUNTIF(E11:E13,"A")&gt;2,"C",IF(COUNTIF(E11:E13,"A")&gt;0,"P"," "))</f>
        <v> </v>
      </c>
      <c r="F14" s="79" t="str">
        <f aca="true" t="shared" si="1" ref="F14:S14">IF(COUNTIF(F11:F13,"A")&gt;2,"C",IF(COUNTIF(F11:F13,"A")&gt;0,"P"," "))</f>
        <v> </v>
      </c>
      <c r="G14" s="79" t="str">
        <f t="shared" si="1"/>
        <v> </v>
      </c>
      <c r="H14" s="79" t="str">
        <f t="shared" si="1"/>
        <v> </v>
      </c>
      <c r="I14" s="79" t="str">
        <f t="shared" si="1"/>
        <v> </v>
      </c>
      <c r="J14" s="79" t="str">
        <f t="shared" si="1"/>
        <v> </v>
      </c>
      <c r="K14" s="79" t="str">
        <f t="shared" si="1"/>
        <v> </v>
      </c>
      <c r="L14" s="79" t="str">
        <f t="shared" si="1"/>
        <v> </v>
      </c>
      <c r="M14" s="79" t="str">
        <f t="shared" si="1"/>
        <v> </v>
      </c>
      <c r="N14" s="79" t="str">
        <f t="shared" si="1"/>
        <v> </v>
      </c>
      <c r="O14" s="79" t="str">
        <f t="shared" si="1"/>
        <v> </v>
      </c>
      <c r="P14" s="79" t="str">
        <f t="shared" si="1"/>
        <v> </v>
      </c>
      <c r="Q14" s="79" t="str">
        <f t="shared" si="1"/>
        <v> </v>
      </c>
      <c r="R14" s="79" t="str">
        <f t="shared" si="1"/>
        <v> </v>
      </c>
      <c r="S14" s="79" t="str">
        <f t="shared" si="1"/>
        <v> </v>
      </c>
      <c r="T14" s="190"/>
    </row>
    <row r="15" spans="1:20" ht="20.25" customHeight="1">
      <c r="A15" s="190"/>
      <c r="B15" s="53" t="s">
        <v>51</v>
      </c>
      <c r="C15" s="53"/>
      <c r="D15" s="84"/>
      <c r="E15" s="84"/>
      <c r="F15" s="84"/>
      <c r="G15" s="84"/>
      <c r="H15" s="84"/>
      <c r="I15" s="84"/>
      <c r="J15" s="84"/>
      <c r="K15" s="84"/>
      <c r="L15" s="84"/>
      <c r="M15" s="84"/>
      <c r="N15" s="84"/>
      <c r="O15" s="84"/>
      <c r="P15" s="84"/>
      <c r="Q15" s="84"/>
      <c r="R15" s="84"/>
      <c r="S15" s="84"/>
      <c r="T15" s="190"/>
    </row>
    <row r="16" spans="1:20" ht="12.75">
      <c r="A16" s="190"/>
      <c r="B16" s="85" t="s">
        <v>1</v>
      </c>
      <c r="C16" s="191" t="s">
        <v>57</v>
      </c>
      <c r="D16" s="191"/>
      <c r="E16" s="36"/>
      <c r="F16" s="36"/>
      <c r="G16" s="36"/>
      <c r="H16" s="36"/>
      <c r="I16" s="36"/>
      <c r="J16" s="36"/>
      <c r="K16" s="36"/>
      <c r="L16" s="36"/>
      <c r="M16" s="36"/>
      <c r="N16" s="36"/>
      <c r="O16" s="36"/>
      <c r="P16" s="36"/>
      <c r="Q16" s="36"/>
      <c r="R16" s="36"/>
      <c r="S16" s="36"/>
      <c r="T16" s="190"/>
    </row>
    <row r="17" spans="1:20" ht="12.75">
      <c r="A17" s="190"/>
      <c r="B17" s="85" t="s">
        <v>0</v>
      </c>
      <c r="C17" s="191" t="s">
        <v>58</v>
      </c>
      <c r="D17" s="191"/>
      <c r="E17" s="36"/>
      <c r="F17" s="36"/>
      <c r="G17" s="36"/>
      <c r="H17" s="36"/>
      <c r="I17" s="36"/>
      <c r="J17" s="36"/>
      <c r="K17" s="36"/>
      <c r="L17" s="36"/>
      <c r="M17" s="36"/>
      <c r="N17" s="36"/>
      <c r="O17" s="36"/>
      <c r="P17" s="36"/>
      <c r="Q17" s="36"/>
      <c r="R17" s="36"/>
      <c r="S17" s="36"/>
      <c r="T17" s="190"/>
    </row>
    <row r="18" spans="1:20" ht="13.5" thickBot="1">
      <c r="A18" s="190"/>
      <c r="B18" s="85" t="s">
        <v>2</v>
      </c>
      <c r="C18" s="191" t="s">
        <v>59</v>
      </c>
      <c r="D18" s="191"/>
      <c r="E18" s="36"/>
      <c r="F18" s="36"/>
      <c r="G18" s="36"/>
      <c r="H18" s="36"/>
      <c r="I18" s="36"/>
      <c r="J18" s="36"/>
      <c r="K18" s="36"/>
      <c r="L18" s="36"/>
      <c r="M18" s="36"/>
      <c r="N18" s="36"/>
      <c r="O18" s="36"/>
      <c r="P18" s="36"/>
      <c r="Q18" s="36"/>
      <c r="R18" s="36"/>
      <c r="S18" s="36"/>
      <c r="T18" s="190"/>
    </row>
    <row r="19" spans="1:20" ht="13.5" thickBot="1">
      <c r="A19" s="190"/>
      <c r="B19" s="86"/>
      <c r="C19" s="174" t="s">
        <v>7</v>
      </c>
      <c r="D19" s="174"/>
      <c r="E19" s="79" t="str">
        <f>IF(COUNTIF(E16:E18,"A")&gt;2,"C",IF(COUNTIF(E16:E18,"A")&gt;0,"P"," "))</f>
        <v> </v>
      </c>
      <c r="F19" s="79" t="str">
        <f aca="true" t="shared" si="2" ref="F19:S19">IF(COUNTIF(F16:F18,"A")&gt;2,"C",IF(COUNTIF(F16:F18,"A")&gt;0,"P"," "))</f>
        <v> </v>
      </c>
      <c r="G19" s="79" t="str">
        <f t="shared" si="2"/>
        <v> </v>
      </c>
      <c r="H19" s="79" t="str">
        <f t="shared" si="2"/>
        <v> </v>
      </c>
      <c r="I19" s="79" t="str">
        <f t="shared" si="2"/>
        <v> </v>
      </c>
      <c r="J19" s="79" t="str">
        <f t="shared" si="2"/>
        <v> </v>
      </c>
      <c r="K19" s="79" t="str">
        <f t="shared" si="2"/>
        <v> </v>
      </c>
      <c r="L19" s="79" t="str">
        <f t="shared" si="2"/>
        <v> </v>
      </c>
      <c r="M19" s="79" t="str">
        <f t="shared" si="2"/>
        <v> </v>
      </c>
      <c r="N19" s="79" t="str">
        <f t="shared" si="2"/>
        <v> </v>
      </c>
      <c r="O19" s="79" t="str">
        <f t="shared" si="2"/>
        <v> </v>
      </c>
      <c r="P19" s="79" t="str">
        <f t="shared" si="2"/>
        <v> </v>
      </c>
      <c r="Q19" s="79" t="str">
        <f t="shared" si="2"/>
        <v> </v>
      </c>
      <c r="R19" s="79" t="str">
        <f t="shared" si="2"/>
        <v> </v>
      </c>
      <c r="S19" s="79" t="str">
        <f t="shared" si="2"/>
        <v> </v>
      </c>
      <c r="T19" s="190"/>
    </row>
    <row r="20" spans="1:20" ht="20.25" customHeight="1">
      <c r="A20" s="190"/>
      <c r="B20" s="53" t="s">
        <v>56</v>
      </c>
      <c r="C20" s="53"/>
      <c r="D20" s="53"/>
      <c r="E20" s="87"/>
      <c r="F20" s="87"/>
      <c r="G20" s="87"/>
      <c r="H20" s="87"/>
      <c r="I20" s="87"/>
      <c r="J20" s="87"/>
      <c r="K20" s="87"/>
      <c r="L20" s="87"/>
      <c r="M20" s="87"/>
      <c r="N20" s="87"/>
      <c r="O20" s="87"/>
      <c r="P20" s="87"/>
      <c r="Q20" s="87"/>
      <c r="R20" s="87"/>
      <c r="S20" s="87"/>
      <c r="T20" s="190"/>
    </row>
    <row r="21" spans="1:20" ht="12.75">
      <c r="A21" s="190"/>
      <c r="B21" s="83" t="s">
        <v>61</v>
      </c>
      <c r="C21" s="175" t="s">
        <v>60</v>
      </c>
      <c r="D21" s="175"/>
      <c r="E21" s="36"/>
      <c r="F21" s="36"/>
      <c r="G21" s="36"/>
      <c r="H21" s="36"/>
      <c r="I21" s="36"/>
      <c r="J21" s="36"/>
      <c r="K21" s="36"/>
      <c r="L21" s="36"/>
      <c r="M21" s="36"/>
      <c r="N21" s="36"/>
      <c r="O21" s="36"/>
      <c r="P21" s="36"/>
      <c r="Q21" s="36"/>
      <c r="R21" s="36"/>
      <c r="S21" s="36"/>
      <c r="T21" s="190"/>
    </row>
    <row r="22" spans="1:20" ht="12.75">
      <c r="A22" s="190"/>
      <c r="B22" s="83" t="s">
        <v>62</v>
      </c>
      <c r="C22" s="188" t="s">
        <v>63</v>
      </c>
      <c r="D22" s="189"/>
      <c r="E22" s="36"/>
      <c r="F22" s="36"/>
      <c r="G22" s="36"/>
      <c r="H22" s="36"/>
      <c r="I22" s="36"/>
      <c r="J22" s="36"/>
      <c r="K22" s="36"/>
      <c r="L22" s="36"/>
      <c r="M22" s="36"/>
      <c r="N22" s="36"/>
      <c r="O22" s="36"/>
      <c r="P22" s="36"/>
      <c r="Q22" s="36"/>
      <c r="R22" s="36"/>
      <c r="S22" s="36"/>
      <c r="T22" s="190"/>
    </row>
    <row r="23" spans="1:20" ht="12.75">
      <c r="A23" s="190"/>
      <c r="B23" s="83" t="s">
        <v>0</v>
      </c>
      <c r="C23" s="175" t="s">
        <v>64</v>
      </c>
      <c r="D23" s="175"/>
      <c r="E23" s="36"/>
      <c r="F23" s="36"/>
      <c r="G23" s="36"/>
      <c r="H23" s="36"/>
      <c r="I23" s="36"/>
      <c r="J23" s="36"/>
      <c r="K23" s="36"/>
      <c r="L23" s="36"/>
      <c r="M23" s="36"/>
      <c r="N23" s="36"/>
      <c r="O23" s="36"/>
      <c r="P23" s="36"/>
      <c r="Q23" s="36"/>
      <c r="R23" s="36"/>
      <c r="S23" s="36"/>
      <c r="T23" s="190"/>
    </row>
    <row r="24" spans="1:20" ht="13.5" thickBot="1">
      <c r="A24" s="190"/>
      <c r="B24" s="83" t="s">
        <v>2</v>
      </c>
      <c r="C24" s="175" t="s">
        <v>65</v>
      </c>
      <c r="D24" s="175"/>
      <c r="E24" s="36"/>
      <c r="F24" s="36"/>
      <c r="G24" s="36"/>
      <c r="H24" s="36"/>
      <c r="I24" s="36"/>
      <c r="J24" s="36"/>
      <c r="K24" s="36"/>
      <c r="L24" s="36"/>
      <c r="M24" s="36"/>
      <c r="N24" s="36"/>
      <c r="O24" s="36"/>
      <c r="P24" s="36"/>
      <c r="Q24" s="36"/>
      <c r="R24" s="36"/>
      <c r="S24" s="36"/>
      <c r="T24" s="190"/>
    </row>
    <row r="25" spans="1:20" ht="13.5" thickBot="1">
      <c r="A25" s="190"/>
      <c r="B25" s="86"/>
      <c r="C25" s="174" t="s">
        <v>7</v>
      </c>
      <c r="D25" s="174"/>
      <c r="E25" s="79" t="str">
        <f>IF(COUNTIF(E21:E24,"A")&gt;3,"C",IF(COUNTIF(E21:E24,"A")&gt;0,"P"," "))</f>
        <v> </v>
      </c>
      <c r="F25" s="79" t="str">
        <f aca="true" t="shared" si="3" ref="F25:S25">IF(COUNTIF(F21:F24,"A")&gt;3,"C",IF(COUNTIF(F21:F24,"A")&gt;0,"P"," "))</f>
        <v> </v>
      </c>
      <c r="G25" s="79" t="str">
        <f t="shared" si="3"/>
        <v> </v>
      </c>
      <c r="H25" s="79" t="str">
        <f t="shared" si="3"/>
        <v> </v>
      </c>
      <c r="I25" s="79" t="str">
        <f t="shared" si="3"/>
        <v> </v>
      </c>
      <c r="J25" s="79" t="str">
        <f t="shared" si="3"/>
        <v> </v>
      </c>
      <c r="K25" s="79" t="str">
        <f t="shared" si="3"/>
        <v> </v>
      </c>
      <c r="L25" s="79" t="str">
        <f t="shared" si="3"/>
        <v> </v>
      </c>
      <c r="M25" s="79" t="str">
        <f t="shared" si="3"/>
        <v> </v>
      </c>
      <c r="N25" s="79" t="str">
        <f t="shared" si="3"/>
        <v> </v>
      </c>
      <c r="O25" s="79" t="str">
        <f t="shared" si="3"/>
        <v> </v>
      </c>
      <c r="P25" s="79" t="str">
        <f t="shared" si="3"/>
        <v> </v>
      </c>
      <c r="Q25" s="79" t="str">
        <f t="shared" si="3"/>
        <v> </v>
      </c>
      <c r="R25" s="79" t="str">
        <f t="shared" si="3"/>
        <v> </v>
      </c>
      <c r="S25" s="79" t="str">
        <f t="shared" si="3"/>
        <v> </v>
      </c>
      <c r="T25" s="190"/>
    </row>
    <row r="26" spans="1:20" ht="20.25" customHeight="1">
      <c r="A26" s="190"/>
      <c r="B26" s="88" t="s">
        <v>55</v>
      </c>
      <c r="C26" s="89"/>
      <c r="T26" s="190"/>
    </row>
    <row r="27" spans="1:20" ht="12.75">
      <c r="A27" s="190"/>
      <c r="B27" s="83" t="s">
        <v>1</v>
      </c>
      <c r="C27" s="175" t="s">
        <v>66</v>
      </c>
      <c r="D27" s="175"/>
      <c r="E27" s="36"/>
      <c r="F27" s="36"/>
      <c r="G27" s="36"/>
      <c r="H27" s="36"/>
      <c r="I27" s="36"/>
      <c r="J27" s="36"/>
      <c r="K27" s="36"/>
      <c r="L27" s="36"/>
      <c r="M27" s="36"/>
      <c r="N27" s="36"/>
      <c r="O27" s="36"/>
      <c r="P27" s="36"/>
      <c r="Q27" s="36"/>
      <c r="R27" s="36"/>
      <c r="S27" s="36"/>
      <c r="T27" s="190"/>
    </row>
    <row r="28" spans="1:20" ht="12.75">
      <c r="A28" s="190"/>
      <c r="B28" s="83" t="s">
        <v>0</v>
      </c>
      <c r="C28" s="175" t="s">
        <v>67</v>
      </c>
      <c r="D28" s="175"/>
      <c r="E28" s="36"/>
      <c r="F28" s="36"/>
      <c r="G28" s="36"/>
      <c r="H28" s="36"/>
      <c r="I28" s="36"/>
      <c r="J28" s="36"/>
      <c r="K28" s="36"/>
      <c r="L28" s="36"/>
      <c r="M28" s="36"/>
      <c r="N28" s="36"/>
      <c r="O28" s="36"/>
      <c r="P28" s="36"/>
      <c r="Q28" s="36"/>
      <c r="R28" s="36"/>
      <c r="S28" s="36"/>
      <c r="T28" s="190"/>
    </row>
    <row r="29" spans="1:20" ht="13.5" thickBot="1">
      <c r="A29" s="190"/>
      <c r="B29" s="83" t="s">
        <v>2</v>
      </c>
      <c r="C29" s="191" t="s">
        <v>68</v>
      </c>
      <c r="D29" s="191"/>
      <c r="E29" s="36"/>
      <c r="F29" s="36"/>
      <c r="G29" s="36"/>
      <c r="H29" s="36"/>
      <c r="I29" s="36"/>
      <c r="J29" s="36"/>
      <c r="K29" s="36"/>
      <c r="L29" s="36"/>
      <c r="M29" s="36"/>
      <c r="N29" s="36"/>
      <c r="O29" s="36"/>
      <c r="P29" s="36"/>
      <c r="Q29" s="36"/>
      <c r="R29" s="36"/>
      <c r="S29" s="36"/>
      <c r="T29" s="190"/>
    </row>
    <row r="30" spans="1:20" ht="13.5" thickBot="1">
      <c r="A30" s="190"/>
      <c r="B30" s="86"/>
      <c r="C30" s="174" t="s">
        <v>7</v>
      </c>
      <c r="D30" s="174"/>
      <c r="E30" s="79" t="str">
        <f>IF(COUNTIF(E27:E29,"A")&gt;2,"C",IF(COUNTIF(E27:E29,"A")&gt;0,"P"," "))</f>
        <v> </v>
      </c>
      <c r="F30" s="79" t="str">
        <f aca="true" t="shared" si="4" ref="F30:S30">IF(COUNTIF(F27:F29,"A")&gt;2,"C",IF(COUNTIF(F27:F29,"A")&gt;0,"P"," "))</f>
        <v> </v>
      </c>
      <c r="G30" s="79" t="str">
        <f t="shared" si="4"/>
        <v> </v>
      </c>
      <c r="H30" s="79" t="str">
        <f t="shared" si="4"/>
        <v> </v>
      </c>
      <c r="I30" s="79" t="str">
        <f t="shared" si="4"/>
        <v> </v>
      </c>
      <c r="J30" s="79" t="str">
        <f t="shared" si="4"/>
        <v> </v>
      </c>
      <c r="K30" s="79" t="str">
        <f t="shared" si="4"/>
        <v> </v>
      </c>
      <c r="L30" s="79" t="str">
        <f t="shared" si="4"/>
        <v> </v>
      </c>
      <c r="M30" s="79" t="str">
        <f t="shared" si="4"/>
        <v> </v>
      </c>
      <c r="N30" s="79" t="str">
        <f t="shared" si="4"/>
        <v> </v>
      </c>
      <c r="O30" s="79" t="str">
        <f t="shared" si="4"/>
        <v> </v>
      </c>
      <c r="P30" s="79" t="str">
        <f t="shared" si="4"/>
        <v> </v>
      </c>
      <c r="Q30" s="79" t="str">
        <f t="shared" si="4"/>
        <v> </v>
      </c>
      <c r="R30" s="79" t="str">
        <f t="shared" si="4"/>
        <v> </v>
      </c>
      <c r="S30" s="79" t="str">
        <f t="shared" si="4"/>
        <v> </v>
      </c>
      <c r="T30" s="190"/>
    </row>
    <row r="31" spans="1:20" ht="20.25" customHeight="1">
      <c r="A31" s="190"/>
      <c r="B31" s="89" t="s">
        <v>54</v>
      </c>
      <c r="C31" s="89"/>
      <c r="T31" s="190"/>
    </row>
    <row r="32" spans="1:20" ht="12.75">
      <c r="A32" s="190"/>
      <c r="B32" s="83" t="s">
        <v>1</v>
      </c>
      <c r="C32" s="175" t="s">
        <v>53</v>
      </c>
      <c r="D32" s="175"/>
      <c r="E32" s="36"/>
      <c r="F32" s="36"/>
      <c r="G32" s="36"/>
      <c r="H32" s="36"/>
      <c r="I32" s="36"/>
      <c r="J32" s="36"/>
      <c r="K32" s="36"/>
      <c r="L32" s="36"/>
      <c r="M32" s="36"/>
      <c r="N32" s="36"/>
      <c r="O32" s="36"/>
      <c r="P32" s="36"/>
      <c r="Q32" s="36"/>
      <c r="R32" s="36"/>
      <c r="S32" s="36"/>
      <c r="T32" s="190"/>
    </row>
    <row r="33" spans="1:20" ht="12.75">
      <c r="A33" s="190"/>
      <c r="B33" s="83" t="s">
        <v>0</v>
      </c>
      <c r="C33" s="175" t="s">
        <v>69</v>
      </c>
      <c r="D33" s="175"/>
      <c r="E33" s="36"/>
      <c r="F33" s="36"/>
      <c r="G33" s="36"/>
      <c r="H33" s="36"/>
      <c r="I33" s="36"/>
      <c r="J33" s="36"/>
      <c r="K33" s="36"/>
      <c r="L33" s="36"/>
      <c r="M33" s="36"/>
      <c r="N33" s="36"/>
      <c r="O33" s="36"/>
      <c r="P33" s="36"/>
      <c r="Q33" s="36"/>
      <c r="R33" s="36"/>
      <c r="S33" s="36"/>
      <c r="T33" s="190"/>
    </row>
    <row r="34" spans="1:20" ht="13.5" thickBot="1">
      <c r="A34" s="190"/>
      <c r="B34" s="83" t="s">
        <v>2</v>
      </c>
      <c r="C34" s="175" t="s">
        <v>52</v>
      </c>
      <c r="D34" s="175"/>
      <c r="E34" s="36"/>
      <c r="F34" s="36"/>
      <c r="G34" s="36"/>
      <c r="H34" s="36"/>
      <c r="I34" s="36"/>
      <c r="J34" s="36"/>
      <c r="K34" s="36"/>
      <c r="L34" s="36"/>
      <c r="M34" s="36"/>
      <c r="N34" s="36"/>
      <c r="O34" s="36"/>
      <c r="P34" s="36"/>
      <c r="Q34" s="36"/>
      <c r="R34" s="36"/>
      <c r="S34" s="36"/>
      <c r="T34" s="190"/>
    </row>
    <row r="35" spans="1:20" ht="13.5" thickBot="1">
      <c r="A35" s="190"/>
      <c r="B35" s="86"/>
      <c r="C35" s="174" t="s">
        <v>7</v>
      </c>
      <c r="D35" s="174"/>
      <c r="E35" s="79" t="str">
        <f>IF(COUNTIF(E32:E34,"A")&gt;2,"C",IF(COUNTIF(E32:E34,"A")&gt;0,"P"," "))</f>
        <v> </v>
      </c>
      <c r="F35" s="79" t="str">
        <f aca="true" t="shared" si="5" ref="F35:S35">IF(COUNTIF(F32:F34,"A")&gt;2,"C",IF(COUNTIF(F32:F34,"A")&gt;0,"P"," "))</f>
        <v> </v>
      </c>
      <c r="G35" s="79" t="str">
        <f t="shared" si="5"/>
        <v> </v>
      </c>
      <c r="H35" s="79" t="str">
        <f t="shared" si="5"/>
        <v> </v>
      </c>
      <c r="I35" s="79" t="str">
        <f t="shared" si="5"/>
        <v> </v>
      </c>
      <c r="J35" s="79" t="str">
        <f t="shared" si="5"/>
        <v> </v>
      </c>
      <c r="K35" s="79" t="str">
        <f t="shared" si="5"/>
        <v> </v>
      </c>
      <c r="L35" s="79" t="str">
        <f t="shared" si="5"/>
        <v> </v>
      </c>
      <c r="M35" s="79" t="str">
        <f t="shared" si="5"/>
        <v> </v>
      </c>
      <c r="N35" s="79" t="str">
        <f t="shared" si="5"/>
        <v> </v>
      </c>
      <c r="O35" s="79" t="str">
        <f t="shared" si="5"/>
        <v> </v>
      </c>
      <c r="P35" s="79" t="str">
        <f t="shared" si="5"/>
        <v> </v>
      </c>
      <c r="Q35" s="79" t="str">
        <f t="shared" si="5"/>
        <v> </v>
      </c>
      <c r="R35" s="79" t="str">
        <f t="shared" si="5"/>
        <v> </v>
      </c>
      <c r="S35" s="79" t="str">
        <f t="shared" si="5"/>
        <v> </v>
      </c>
      <c r="T35" s="190"/>
    </row>
    <row r="36" spans="1:19" ht="12.75">
      <c r="A36" s="11"/>
      <c r="B36" s="11"/>
      <c r="C36" s="11"/>
      <c r="D36" s="11"/>
      <c r="E36" s="11"/>
      <c r="F36" s="11"/>
      <c r="G36" s="11"/>
      <c r="H36" s="11"/>
      <c r="I36" s="11"/>
      <c r="J36" s="11"/>
      <c r="K36" s="11"/>
      <c r="L36" s="11"/>
      <c r="M36" s="11"/>
      <c r="N36" s="11"/>
      <c r="O36" s="11"/>
      <c r="P36" s="11"/>
      <c r="Q36" s="11"/>
      <c r="R36" s="11"/>
      <c r="S36" s="11"/>
    </row>
    <row r="37" spans="1:19" ht="12.75">
      <c r="A37" s="11"/>
      <c r="B37" s="11"/>
      <c r="C37" s="11"/>
      <c r="D37" s="11"/>
      <c r="E37" s="11"/>
      <c r="F37" s="11"/>
      <c r="G37" s="11"/>
      <c r="H37" s="11"/>
      <c r="I37" s="11"/>
      <c r="J37" s="11"/>
      <c r="K37" s="11"/>
      <c r="L37" s="11"/>
      <c r="M37" s="11"/>
      <c r="N37" s="11"/>
      <c r="O37" s="11"/>
      <c r="P37" s="11"/>
      <c r="Q37" s="11"/>
      <c r="R37" s="11"/>
      <c r="S37" s="11"/>
    </row>
    <row r="38" spans="1:19" ht="12.75">
      <c r="A38" s="11"/>
      <c r="B38" s="11"/>
      <c r="C38" s="11"/>
      <c r="D38" s="11"/>
      <c r="E38" s="11"/>
      <c r="F38" s="11"/>
      <c r="G38" s="11"/>
      <c r="H38" s="11"/>
      <c r="I38" s="11"/>
      <c r="J38" s="11"/>
      <c r="K38" s="11"/>
      <c r="L38" s="11"/>
      <c r="M38" s="11"/>
      <c r="N38" s="11"/>
      <c r="O38" s="11"/>
      <c r="P38" s="11"/>
      <c r="Q38" s="11"/>
      <c r="R38" s="11"/>
      <c r="S38" s="11"/>
    </row>
    <row r="39" spans="1:19" ht="12.75" customHeight="1">
      <c r="A39" s="11"/>
      <c r="B39" s="90"/>
      <c r="C39" s="90"/>
      <c r="D39" s="11"/>
      <c r="E39" s="11"/>
      <c r="F39" s="11"/>
      <c r="G39" s="11"/>
      <c r="H39" s="11"/>
      <c r="I39" s="11"/>
      <c r="J39" s="11"/>
      <c r="K39" s="11"/>
      <c r="L39" s="11"/>
      <c r="M39" s="11"/>
      <c r="N39" s="11"/>
      <c r="O39" s="11"/>
      <c r="P39" s="11"/>
      <c r="Q39" s="11"/>
      <c r="R39" s="11"/>
      <c r="S39" s="11"/>
    </row>
    <row r="40" spans="1:19" ht="12.75">
      <c r="A40" s="11"/>
      <c r="B40" s="11"/>
      <c r="C40" s="11"/>
      <c r="D40" s="11"/>
      <c r="E40" s="11"/>
      <c r="F40" s="11"/>
      <c r="G40" s="11"/>
      <c r="H40" s="11"/>
      <c r="I40" s="11"/>
      <c r="J40" s="11"/>
      <c r="K40" s="11"/>
      <c r="L40" s="11"/>
      <c r="M40" s="11"/>
      <c r="N40" s="11"/>
      <c r="O40" s="11"/>
      <c r="P40" s="11"/>
      <c r="Q40" s="11"/>
      <c r="R40" s="11"/>
      <c r="S40" s="11"/>
    </row>
    <row r="41" spans="1:19" ht="12.75">
      <c r="A41" s="11"/>
      <c r="B41" s="11"/>
      <c r="C41" s="11"/>
      <c r="D41" s="11"/>
      <c r="E41" s="11"/>
      <c r="F41" s="11"/>
      <c r="G41" s="11"/>
      <c r="H41" s="11"/>
      <c r="I41" s="11"/>
      <c r="J41" s="11"/>
      <c r="K41" s="11"/>
      <c r="L41" s="11"/>
      <c r="M41" s="11"/>
      <c r="N41" s="11"/>
      <c r="O41" s="11"/>
      <c r="P41" s="11"/>
      <c r="Q41" s="11"/>
      <c r="R41" s="11"/>
      <c r="S41" s="11"/>
    </row>
    <row r="42" spans="1:19" ht="12.75">
      <c r="A42" s="11"/>
      <c r="B42" s="11"/>
      <c r="C42" s="11"/>
      <c r="D42" s="11"/>
      <c r="E42" s="11"/>
      <c r="F42" s="11"/>
      <c r="G42" s="11"/>
      <c r="H42" s="11"/>
      <c r="I42" s="11"/>
      <c r="J42" s="11"/>
      <c r="K42" s="11"/>
      <c r="L42" s="11"/>
      <c r="M42" s="11"/>
      <c r="N42" s="11"/>
      <c r="O42" s="11"/>
      <c r="P42" s="11"/>
      <c r="Q42" s="11"/>
      <c r="R42" s="11"/>
      <c r="S42" s="11"/>
    </row>
    <row r="43" spans="1:19" ht="12.75">
      <c r="A43" s="11"/>
      <c r="B43" s="11"/>
      <c r="C43" s="11"/>
      <c r="D43" s="11"/>
      <c r="E43" s="11"/>
      <c r="F43" s="11"/>
      <c r="G43" s="11"/>
      <c r="H43" s="11"/>
      <c r="I43" s="11"/>
      <c r="J43" s="11"/>
      <c r="K43" s="11"/>
      <c r="L43" s="11"/>
      <c r="M43" s="11"/>
      <c r="N43" s="11"/>
      <c r="O43" s="11"/>
      <c r="P43" s="11"/>
      <c r="Q43" s="11"/>
      <c r="R43" s="11"/>
      <c r="S43" s="11"/>
    </row>
    <row r="44" spans="1:19" ht="12.75">
      <c r="A44" s="11"/>
      <c r="B44" s="11"/>
      <c r="C44" s="11"/>
      <c r="D44" s="11"/>
      <c r="E44" s="11"/>
      <c r="F44" s="11"/>
      <c r="G44" s="11"/>
      <c r="H44" s="11"/>
      <c r="I44" s="11"/>
      <c r="J44" s="11"/>
      <c r="K44" s="11"/>
      <c r="L44" s="11"/>
      <c r="M44" s="11"/>
      <c r="N44" s="11"/>
      <c r="O44" s="11"/>
      <c r="P44" s="11"/>
      <c r="Q44" s="11"/>
      <c r="R44" s="11"/>
      <c r="S44" s="11"/>
    </row>
    <row r="45" spans="1:19" ht="12.75" customHeight="1">
      <c r="A45" s="11"/>
      <c r="B45" s="90"/>
      <c r="C45" s="90"/>
      <c r="D45" s="11"/>
      <c r="E45" s="11"/>
      <c r="F45" s="11"/>
      <c r="G45" s="11"/>
      <c r="H45" s="11"/>
      <c r="I45" s="11"/>
      <c r="J45" s="11"/>
      <c r="K45" s="11"/>
      <c r="L45" s="11"/>
      <c r="M45" s="11"/>
      <c r="N45" s="11"/>
      <c r="O45" s="11"/>
      <c r="P45" s="11"/>
      <c r="Q45" s="11"/>
      <c r="R45" s="11"/>
      <c r="S45" s="11"/>
    </row>
    <row r="46" spans="1:19" ht="12.75">
      <c r="A46" s="11"/>
      <c r="B46" s="11"/>
      <c r="C46" s="11"/>
      <c r="D46" s="11"/>
      <c r="E46" s="11"/>
      <c r="F46" s="11"/>
      <c r="G46" s="11"/>
      <c r="H46" s="11"/>
      <c r="I46" s="11"/>
      <c r="J46" s="11"/>
      <c r="K46" s="11"/>
      <c r="L46" s="11"/>
      <c r="M46" s="11"/>
      <c r="N46" s="11"/>
      <c r="O46" s="11"/>
      <c r="P46" s="11"/>
      <c r="Q46" s="11"/>
      <c r="R46" s="11"/>
      <c r="S46" s="11"/>
    </row>
    <row r="47" spans="1:19" ht="12.75">
      <c r="A47" s="11"/>
      <c r="B47" s="11"/>
      <c r="C47" s="11"/>
      <c r="D47" s="11"/>
      <c r="E47" s="11"/>
      <c r="F47" s="11"/>
      <c r="G47" s="11"/>
      <c r="H47" s="11"/>
      <c r="I47" s="11"/>
      <c r="J47" s="11"/>
      <c r="K47" s="11"/>
      <c r="L47" s="11"/>
      <c r="M47" s="11"/>
      <c r="N47" s="11"/>
      <c r="O47" s="11"/>
      <c r="P47" s="11"/>
      <c r="Q47" s="11"/>
      <c r="R47" s="11"/>
      <c r="S47" s="11"/>
    </row>
    <row r="48" spans="1:19" ht="12.75">
      <c r="A48" s="11"/>
      <c r="B48" s="11"/>
      <c r="C48" s="11"/>
      <c r="D48" s="11"/>
      <c r="E48" s="11"/>
      <c r="F48" s="11"/>
      <c r="G48" s="11"/>
      <c r="H48" s="11"/>
      <c r="I48" s="11"/>
      <c r="J48" s="11"/>
      <c r="K48" s="11"/>
      <c r="L48" s="11"/>
      <c r="M48" s="11"/>
      <c r="N48" s="11"/>
      <c r="O48" s="11"/>
      <c r="P48" s="11"/>
      <c r="Q48" s="11"/>
      <c r="R48" s="11"/>
      <c r="S48" s="11"/>
    </row>
    <row r="49" spans="1:19" ht="12.75">
      <c r="A49" s="11"/>
      <c r="B49" s="11"/>
      <c r="C49" s="11"/>
      <c r="D49" s="11"/>
      <c r="E49" s="11"/>
      <c r="F49" s="11"/>
      <c r="G49" s="11"/>
      <c r="H49" s="11"/>
      <c r="I49" s="11"/>
      <c r="J49" s="11"/>
      <c r="K49" s="11"/>
      <c r="L49" s="11"/>
      <c r="M49" s="11"/>
      <c r="N49" s="11"/>
      <c r="O49" s="11"/>
      <c r="P49" s="11"/>
      <c r="Q49" s="11"/>
      <c r="R49" s="11"/>
      <c r="S49" s="11"/>
    </row>
    <row r="50" spans="1:19" ht="12.75">
      <c r="A50" s="11"/>
      <c r="B50" s="11"/>
      <c r="C50" s="11"/>
      <c r="D50" s="11"/>
      <c r="E50" s="11"/>
      <c r="F50" s="11"/>
      <c r="G50" s="11"/>
      <c r="H50" s="11"/>
      <c r="I50" s="11"/>
      <c r="J50" s="11"/>
      <c r="K50" s="11"/>
      <c r="L50" s="11"/>
      <c r="M50" s="11"/>
      <c r="N50" s="11"/>
      <c r="O50" s="11"/>
      <c r="P50" s="11"/>
      <c r="Q50" s="11"/>
      <c r="R50" s="11"/>
      <c r="S50" s="11"/>
    </row>
    <row r="51" spans="1:19" ht="12.75">
      <c r="A51" s="11"/>
      <c r="B51" s="11"/>
      <c r="C51" s="11"/>
      <c r="D51" s="11"/>
      <c r="E51" s="11"/>
      <c r="F51" s="11"/>
      <c r="G51" s="11"/>
      <c r="H51" s="11"/>
      <c r="I51" s="11"/>
      <c r="J51" s="11"/>
      <c r="K51" s="11"/>
      <c r="L51" s="11"/>
      <c r="M51" s="11"/>
      <c r="N51" s="11"/>
      <c r="O51" s="11"/>
      <c r="P51" s="11"/>
      <c r="Q51" s="11"/>
      <c r="R51" s="11"/>
      <c r="S51" s="11"/>
    </row>
    <row r="52" spans="1:19" ht="12.75">
      <c r="A52" s="11"/>
      <c r="B52" s="11"/>
      <c r="C52" s="11"/>
      <c r="D52" s="11"/>
      <c r="E52" s="11"/>
      <c r="F52" s="11"/>
      <c r="G52" s="11"/>
      <c r="H52" s="11"/>
      <c r="I52" s="11"/>
      <c r="J52" s="11"/>
      <c r="K52" s="11"/>
      <c r="L52" s="11"/>
      <c r="M52" s="11"/>
      <c r="N52" s="11"/>
      <c r="O52" s="11"/>
      <c r="P52" s="11"/>
      <c r="Q52" s="11"/>
      <c r="R52" s="11"/>
      <c r="S52" s="11"/>
    </row>
    <row r="53" spans="1:19" ht="12.75">
      <c r="A53" s="11"/>
      <c r="B53" s="11"/>
      <c r="C53" s="11"/>
      <c r="D53" s="11"/>
      <c r="E53" s="11"/>
      <c r="F53" s="11"/>
      <c r="G53" s="11"/>
      <c r="H53" s="11"/>
      <c r="I53" s="11"/>
      <c r="J53" s="11"/>
      <c r="K53" s="11"/>
      <c r="L53" s="11"/>
      <c r="M53" s="11"/>
      <c r="N53" s="11"/>
      <c r="O53" s="11"/>
      <c r="P53" s="11"/>
      <c r="Q53" s="11"/>
      <c r="R53" s="11"/>
      <c r="S53" s="11"/>
    </row>
    <row r="54" spans="1:19" ht="12.75">
      <c r="A54" s="11"/>
      <c r="B54" s="11"/>
      <c r="C54" s="11"/>
      <c r="D54" s="11"/>
      <c r="E54" s="11"/>
      <c r="F54" s="11"/>
      <c r="G54" s="11"/>
      <c r="H54" s="11"/>
      <c r="I54" s="11"/>
      <c r="J54" s="11"/>
      <c r="K54" s="11"/>
      <c r="L54" s="11"/>
      <c r="M54" s="11"/>
      <c r="N54" s="11"/>
      <c r="O54" s="11"/>
      <c r="P54" s="11"/>
      <c r="Q54" s="11"/>
      <c r="R54" s="11"/>
      <c r="S54" s="11"/>
    </row>
  </sheetData>
  <sheetProtection password="C42A" sheet="1" objects="1" scenarios="1"/>
  <mergeCells count="44">
    <mergeCell ref="L1:L4"/>
    <mergeCell ref="G1:G4"/>
    <mergeCell ref="I1:I4"/>
    <mergeCell ref="C11:D11"/>
    <mergeCell ref="C9:D9"/>
    <mergeCell ref="C6:D6"/>
    <mergeCell ref="F1:F4"/>
    <mergeCell ref="K1:K4"/>
    <mergeCell ref="K10:S10"/>
    <mergeCell ref="J1:J4"/>
    <mergeCell ref="H1:H4"/>
    <mergeCell ref="C7:D7"/>
    <mergeCell ref="C8:D8"/>
    <mergeCell ref="C35:D35"/>
    <mergeCell ref="C12:D12"/>
    <mergeCell ref="C21:D21"/>
    <mergeCell ref="C18:D18"/>
    <mergeCell ref="C25:D25"/>
    <mergeCell ref="C22:D22"/>
    <mergeCell ref="C32:D32"/>
    <mergeCell ref="C28:D28"/>
    <mergeCell ref="E1:E4"/>
    <mergeCell ref="B4:D4"/>
    <mergeCell ref="C19:D19"/>
    <mergeCell ref="Q1:Q4"/>
    <mergeCell ref="N1:N4"/>
    <mergeCell ref="R1:R4"/>
    <mergeCell ref="C34:D34"/>
    <mergeCell ref="C30:D30"/>
    <mergeCell ref="C23:D23"/>
    <mergeCell ref="C24:D24"/>
    <mergeCell ref="C27:D27"/>
    <mergeCell ref="C33:D33"/>
    <mergeCell ref="C29:D29"/>
    <mergeCell ref="A1:A35"/>
    <mergeCell ref="T1:T35"/>
    <mergeCell ref="C13:D13"/>
    <mergeCell ref="C16:D16"/>
    <mergeCell ref="C17:D17"/>
    <mergeCell ref="C14:D14"/>
    <mergeCell ref="S1:S4"/>
    <mergeCell ref="P1:P4"/>
    <mergeCell ref="M1:M4"/>
    <mergeCell ref="O1:O4"/>
  </mergeCells>
  <printOptions/>
  <pageMargins left="0.75" right="0.7" top="1" bottom="1" header="0.5" footer="0.5"/>
  <pageSetup horizontalDpi="600" verticalDpi="600" orientation="portrait" r:id="rId1"/>
  <headerFooter alignWithMargins="0">
    <oddHeader>&amp;C&amp;"Arial,Bold"&amp;14TigerTrax&amp;12
Achievements - &amp;D</oddHeader>
  </headerFooter>
</worksheet>
</file>

<file path=xl/worksheets/sheet6.xml><?xml version="1.0" encoding="utf-8"?>
<worksheet xmlns="http://schemas.openxmlformats.org/spreadsheetml/2006/main" xmlns:r="http://schemas.openxmlformats.org/officeDocument/2006/relationships">
  <dimension ref="A1:W57"/>
  <sheetViews>
    <sheetView showGridLines="0" workbookViewId="0" topLeftCell="A1">
      <pane ySplit="4" topLeftCell="BM5" activePane="bottomLeft" state="frozen"/>
      <selection pane="topLeft" activeCell="A1" sqref="A1"/>
      <selection pane="bottomLeft" activeCell="E8" sqref="E8"/>
    </sheetView>
  </sheetViews>
  <sheetFormatPr defaultColWidth="9.140625" defaultRowHeight="12.75"/>
  <cols>
    <col min="1" max="2" width="3.28125" style="15" customWidth="1"/>
    <col min="3" max="3" width="12.7109375" style="15" customWidth="1"/>
    <col min="4" max="4" width="15.8515625" style="15" customWidth="1"/>
    <col min="5" max="19" width="3.7109375" style="15" customWidth="1"/>
    <col min="20" max="20" width="3.140625" style="15" customWidth="1"/>
    <col min="21" max="16384" width="9.140625" style="15" customWidth="1"/>
  </cols>
  <sheetData>
    <row r="1" spans="1:23" ht="12.75" customHeight="1">
      <c r="A1" s="195" t="s">
        <v>122</v>
      </c>
      <c r="B1" s="5"/>
      <c r="C1" s="6" t="s">
        <v>4</v>
      </c>
      <c r="D1" s="7" t="str">
        <f>Instructions!F3</f>
        <v> </v>
      </c>
      <c r="E1" s="169" t="str">
        <f>'Scout 1'!$A1</f>
        <v>Scout 1</v>
      </c>
      <c r="F1" s="169" t="str">
        <f>'Scout 2'!$A1</f>
        <v>Scout 2</v>
      </c>
      <c r="G1" s="169" t="str">
        <f>'Scout 3'!$A1</f>
        <v>Scout 3</v>
      </c>
      <c r="H1" s="169" t="str">
        <f>'Scout 4'!$A1</f>
        <v>Scout 4</v>
      </c>
      <c r="I1" s="169" t="str">
        <f>'Scout 5'!$A1</f>
        <v>Scout 5</v>
      </c>
      <c r="J1" s="169" t="str">
        <f>'Scout 6'!$A1</f>
        <v>Scout 6</v>
      </c>
      <c r="K1" s="169" t="str">
        <f>'Scout 7'!$A1</f>
        <v>Scout 7</v>
      </c>
      <c r="L1" s="169" t="str">
        <f>'Scout 8'!$A1</f>
        <v>Scout 8</v>
      </c>
      <c r="M1" s="169" t="str">
        <f>'Scout 9'!$A1</f>
        <v>Scout 9</v>
      </c>
      <c r="N1" s="169" t="str">
        <f>'Scout 10'!$A1</f>
        <v>Scout 10</v>
      </c>
      <c r="O1" s="169" t="str">
        <f>'Scout 11'!$A1</f>
        <v>Scout 11</v>
      </c>
      <c r="P1" s="169" t="str">
        <f>'Scout 12'!$A1</f>
        <v>Scout 12</v>
      </c>
      <c r="Q1" s="169" t="str">
        <f>'Scout 13'!$A1</f>
        <v>Scout 13</v>
      </c>
      <c r="R1" s="169" t="str">
        <f>'Scout 14'!$A1</f>
        <v>Scout 14</v>
      </c>
      <c r="S1" s="169" t="str">
        <f>'Scout 15'!$A1</f>
        <v>Scout 15</v>
      </c>
      <c r="T1" s="195" t="s">
        <v>122</v>
      </c>
      <c r="U1" s="196"/>
      <c r="V1" s="196"/>
      <c r="W1" s="197"/>
    </row>
    <row r="2" spans="1:23" ht="12.75" customHeight="1">
      <c r="A2" s="195"/>
      <c r="B2" s="8"/>
      <c r="C2" s="9" t="s">
        <v>5</v>
      </c>
      <c r="D2" s="10" t="str">
        <f>Instructions!F5</f>
        <v> </v>
      </c>
      <c r="E2" s="179"/>
      <c r="F2" s="179"/>
      <c r="G2" s="179"/>
      <c r="H2" s="179"/>
      <c r="I2" s="179"/>
      <c r="J2" s="179"/>
      <c r="K2" s="179"/>
      <c r="L2" s="179"/>
      <c r="M2" s="179"/>
      <c r="N2" s="179"/>
      <c r="O2" s="179"/>
      <c r="P2" s="179"/>
      <c r="Q2" s="179"/>
      <c r="R2" s="179"/>
      <c r="S2" s="179"/>
      <c r="T2" s="195"/>
      <c r="U2" s="196"/>
      <c r="V2" s="196"/>
      <c r="W2" s="197"/>
    </row>
    <row r="3" spans="1:23" ht="12.75">
      <c r="A3" s="195"/>
      <c r="B3" s="8"/>
      <c r="C3" s="57" t="s">
        <v>123</v>
      </c>
      <c r="D3" s="58"/>
      <c r="E3" s="179"/>
      <c r="F3" s="179"/>
      <c r="G3" s="179"/>
      <c r="H3" s="179"/>
      <c r="I3" s="179"/>
      <c r="J3" s="179"/>
      <c r="K3" s="179"/>
      <c r="L3" s="179"/>
      <c r="M3" s="179"/>
      <c r="N3" s="179"/>
      <c r="O3" s="179"/>
      <c r="P3" s="179"/>
      <c r="Q3" s="179"/>
      <c r="R3" s="179"/>
      <c r="S3" s="179"/>
      <c r="T3" s="195"/>
      <c r="U3" s="196"/>
      <c r="V3" s="196"/>
      <c r="W3" s="197"/>
    </row>
    <row r="4" spans="1:23" ht="12.75" customHeight="1">
      <c r="A4" s="195"/>
      <c r="B4" s="61"/>
      <c r="C4" s="55" t="s">
        <v>124</v>
      </c>
      <c r="D4" s="56"/>
      <c r="E4" s="171"/>
      <c r="F4" s="171"/>
      <c r="G4" s="171"/>
      <c r="H4" s="171"/>
      <c r="I4" s="171"/>
      <c r="J4" s="171"/>
      <c r="K4" s="171"/>
      <c r="L4" s="171"/>
      <c r="M4" s="171"/>
      <c r="N4" s="171"/>
      <c r="O4" s="171"/>
      <c r="P4" s="171"/>
      <c r="Q4" s="171"/>
      <c r="R4" s="171"/>
      <c r="S4" s="171"/>
      <c r="T4" s="195"/>
      <c r="U4" s="196"/>
      <c r="V4" s="196"/>
      <c r="W4" s="197"/>
    </row>
    <row r="5" spans="1:23" ht="7.5" customHeight="1" thickBot="1">
      <c r="A5" s="195"/>
      <c r="B5" s="12"/>
      <c r="C5" s="12"/>
      <c r="D5" s="12"/>
      <c r="E5" s="13"/>
      <c r="F5" s="13"/>
      <c r="G5" s="13"/>
      <c r="H5" s="13"/>
      <c r="I5" s="13"/>
      <c r="J5" s="13"/>
      <c r="K5" s="13"/>
      <c r="L5" s="13"/>
      <c r="M5" s="13"/>
      <c r="N5" s="13"/>
      <c r="O5" s="13"/>
      <c r="P5" s="13"/>
      <c r="Q5" s="13"/>
      <c r="R5" s="13"/>
      <c r="S5" s="13"/>
      <c r="T5" s="195"/>
      <c r="U5" s="13"/>
      <c r="V5" s="13"/>
      <c r="W5" s="59"/>
    </row>
    <row r="6" spans="1:23" ht="12.75" customHeight="1" thickBot="1">
      <c r="A6" s="195"/>
      <c r="B6" s="198" t="s">
        <v>9</v>
      </c>
      <c r="C6" s="198"/>
      <c r="D6" s="199"/>
      <c r="E6" s="14" t="str">
        <f>IF(SUM(E8:E57)&gt;0,SUM(E8:E57)," ")</f>
        <v> </v>
      </c>
      <c r="F6" s="14" t="str">
        <f aca="true" t="shared" si="0" ref="F6:S6">IF(SUM(F8:F57)&gt;0,SUM(F8:F57)," ")</f>
        <v> </v>
      </c>
      <c r="G6" s="14" t="str">
        <f t="shared" si="0"/>
        <v> </v>
      </c>
      <c r="H6" s="14" t="str">
        <f t="shared" si="0"/>
        <v> </v>
      </c>
      <c r="I6" s="14" t="str">
        <f t="shared" si="0"/>
        <v> </v>
      </c>
      <c r="J6" s="14" t="str">
        <f t="shared" si="0"/>
        <v> </v>
      </c>
      <c r="K6" s="14" t="str">
        <f t="shared" si="0"/>
        <v> </v>
      </c>
      <c r="L6" s="14" t="str">
        <f t="shared" si="0"/>
        <v> </v>
      </c>
      <c r="M6" s="14" t="str">
        <f t="shared" si="0"/>
        <v> </v>
      </c>
      <c r="N6" s="14" t="str">
        <f t="shared" si="0"/>
        <v> </v>
      </c>
      <c r="O6" s="14" t="str">
        <f t="shared" si="0"/>
        <v> </v>
      </c>
      <c r="P6" s="14" t="str">
        <f t="shared" si="0"/>
        <v> </v>
      </c>
      <c r="Q6" s="14" t="str">
        <f t="shared" si="0"/>
        <v> </v>
      </c>
      <c r="R6" s="14" t="str">
        <f t="shared" si="0"/>
        <v> </v>
      </c>
      <c r="S6" s="14" t="str">
        <f t="shared" si="0"/>
        <v> </v>
      </c>
      <c r="T6" s="195"/>
      <c r="U6" s="13"/>
      <c r="V6" s="13"/>
      <c r="W6" s="59"/>
    </row>
    <row r="7" spans="1:23" ht="7.5" customHeight="1">
      <c r="A7" s="195"/>
      <c r="B7" s="53"/>
      <c r="C7" s="53"/>
      <c r="D7" s="53"/>
      <c r="E7" s="53"/>
      <c r="F7" s="53"/>
      <c r="G7" s="53"/>
      <c r="H7" s="53"/>
      <c r="I7" s="53"/>
      <c r="J7" s="53"/>
      <c r="K7" s="53"/>
      <c r="L7" s="53"/>
      <c r="M7" s="53"/>
      <c r="N7" s="53"/>
      <c r="O7" s="53"/>
      <c r="P7" s="53"/>
      <c r="Q7" s="53"/>
      <c r="R7" s="53"/>
      <c r="S7" s="53"/>
      <c r="T7" s="195"/>
      <c r="W7" s="60"/>
    </row>
    <row r="8" spans="1:20" ht="12" customHeight="1">
      <c r="A8" s="195"/>
      <c r="B8" s="54">
        <v>1</v>
      </c>
      <c r="C8" s="194" t="s">
        <v>71</v>
      </c>
      <c r="D8" s="194"/>
      <c r="E8" s="4"/>
      <c r="F8" s="4"/>
      <c r="G8" s="4"/>
      <c r="H8" s="4"/>
      <c r="I8" s="4"/>
      <c r="J8" s="4"/>
      <c r="K8" s="4"/>
      <c r="L8" s="4"/>
      <c r="M8" s="4"/>
      <c r="N8" s="4"/>
      <c r="O8" s="4"/>
      <c r="P8" s="4"/>
      <c r="Q8" s="4"/>
      <c r="R8" s="4"/>
      <c r="S8" s="4"/>
      <c r="T8" s="195"/>
    </row>
    <row r="9" spans="1:20" ht="12" customHeight="1">
      <c r="A9" s="195"/>
      <c r="B9" s="54">
        <v>2</v>
      </c>
      <c r="C9" s="194" t="s">
        <v>73</v>
      </c>
      <c r="D9" s="194"/>
      <c r="E9" s="4"/>
      <c r="F9" s="4"/>
      <c r="G9" s="4"/>
      <c r="H9" s="4"/>
      <c r="I9" s="4"/>
      <c r="J9" s="4"/>
      <c r="K9" s="4"/>
      <c r="L9" s="4"/>
      <c r="M9" s="4"/>
      <c r="N9" s="4"/>
      <c r="O9" s="4"/>
      <c r="P9" s="4"/>
      <c r="Q9" s="4"/>
      <c r="R9" s="4"/>
      <c r="S9" s="4"/>
      <c r="T9" s="195"/>
    </row>
    <row r="10" spans="1:20" ht="12" customHeight="1">
      <c r="A10" s="195"/>
      <c r="B10" s="54">
        <v>3</v>
      </c>
      <c r="C10" s="194" t="s">
        <v>74</v>
      </c>
      <c r="D10" s="194"/>
      <c r="E10" s="4"/>
      <c r="F10" s="4"/>
      <c r="G10" s="4"/>
      <c r="H10" s="4"/>
      <c r="I10" s="4"/>
      <c r="J10" s="4"/>
      <c r="K10" s="4"/>
      <c r="L10" s="4"/>
      <c r="M10" s="4"/>
      <c r="N10" s="4"/>
      <c r="O10" s="4"/>
      <c r="P10" s="4"/>
      <c r="Q10" s="4"/>
      <c r="R10" s="4"/>
      <c r="S10" s="4"/>
      <c r="T10" s="195"/>
    </row>
    <row r="11" spans="1:20" ht="12" customHeight="1">
      <c r="A11" s="195"/>
      <c r="B11" s="54">
        <v>4</v>
      </c>
      <c r="C11" s="194" t="s">
        <v>75</v>
      </c>
      <c r="D11" s="194"/>
      <c r="E11" s="4"/>
      <c r="F11" s="4"/>
      <c r="G11" s="4"/>
      <c r="H11" s="4"/>
      <c r="I11" s="4"/>
      <c r="J11" s="4"/>
      <c r="K11" s="4"/>
      <c r="L11" s="4"/>
      <c r="M11" s="4"/>
      <c r="N11" s="4"/>
      <c r="O11" s="4"/>
      <c r="P11" s="4"/>
      <c r="Q11" s="4"/>
      <c r="R11" s="4"/>
      <c r="S11" s="4"/>
      <c r="T11" s="195"/>
    </row>
    <row r="12" spans="1:20" ht="12" customHeight="1">
      <c r="A12" s="195"/>
      <c r="B12" s="54">
        <v>5</v>
      </c>
      <c r="C12" s="194" t="s">
        <v>76</v>
      </c>
      <c r="D12" s="194"/>
      <c r="E12" s="4"/>
      <c r="F12" s="4"/>
      <c r="G12" s="4"/>
      <c r="H12" s="4"/>
      <c r="I12" s="4"/>
      <c r="J12" s="4"/>
      <c r="K12" s="4"/>
      <c r="L12" s="4"/>
      <c r="M12" s="4"/>
      <c r="N12" s="4"/>
      <c r="O12" s="4"/>
      <c r="P12" s="4"/>
      <c r="Q12" s="4"/>
      <c r="R12" s="4"/>
      <c r="S12" s="4"/>
      <c r="T12" s="195"/>
    </row>
    <row r="13" spans="1:20" ht="12" customHeight="1">
      <c r="A13" s="195"/>
      <c r="B13" s="54">
        <v>6</v>
      </c>
      <c r="C13" s="194" t="s">
        <v>77</v>
      </c>
      <c r="D13" s="194"/>
      <c r="E13" s="4"/>
      <c r="F13" s="4"/>
      <c r="G13" s="4"/>
      <c r="H13" s="4"/>
      <c r="I13" s="4"/>
      <c r="J13" s="4"/>
      <c r="K13" s="4"/>
      <c r="L13" s="4"/>
      <c r="M13" s="4"/>
      <c r="N13" s="4"/>
      <c r="O13" s="4"/>
      <c r="P13" s="4"/>
      <c r="Q13" s="4"/>
      <c r="R13" s="4"/>
      <c r="S13" s="4"/>
      <c r="T13" s="195"/>
    </row>
    <row r="14" spans="1:20" ht="12" customHeight="1">
      <c r="A14" s="195"/>
      <c r="B14" s="54">
        <v>7</v>
      </c>
      <c r="C14" s="194" t="s">
        <v>78</v>
      </c>
      <c r="D14" s="194"/>
      <c r="E14" s="4"/>
      <c r="F14" s="4"/>
      <c r="G14" s="4"/>
      <c r="H14" s="4"/>
      <c r="I14" s="4"/>
      <c r="J14" s="4"/>
      <c r="K14" s="4"/>
      <c r="L14" s="4"/>
      <c r="M14" s="4"/>
      <c r="N14" s="4"/>
      <c r="O14" s="4"/>
      <c r="P14" s="4"/>
      <c r="Q14" s="4"/>
      <c r="R14" s="4"/>
      <c r="S14" s="4"/>
      <c r="T14" s="195"/>
    </row>
    <row r="15" spans="1:20" ht="12" customHeight="1">
      <c r="A15" s="195"/>
      <c r="B15" s="54">
        <v>8</v>
      </c>
      <c r="C15" s="194" t="s">
        <v>79</v>
      </c>
      <c r="D15" s="194"/>
      <c r="E15" s="4"/>
      <c r="F15" s="4"/>
      <c r="G15" s="4"/>
      <c r="H15" s="4"/>
      <c r="I15" s="4"/>
      <c r="J15" s="4"/>
      <c r="K15" s="4"/>
      <c r="L15" s="4"/>
      <c r="M15" s="4"/>
      <c r="N15" s="4"/>
      <c r="O15" s="4"/>
      <c r="P15" s="4"/>
      <c r="Q15" s="4"/>
      <c r="R15" s="4"/>
      <c r="S15" s="4"/>
      <c r="T15" s="195"/>
    </row>
    <row r="16" spans="1:20" ht="12" customHeight="1">
      <c r="A16" s="195"/>
      <c r="B16" s="54">
        <v>9</v>
      </c>
      <c r="C16" s="194" t="s">
        <v>80</v>
      </c>
      <c r="D16" s="194"/>
      <c r="E16" s="4"/>
      <c r="F16" s="4"/>
      <c r="G16" s="4"/>
      <c r="H16" s="4"/>
      <c r="I16" s="4"/>
      <c r="J16" s="4"/>
      <c r="K16" s="4"/>
      <c r="L16" s="4"/>
      <c r="M16" s="4"/>
      <c r="N16" s="4"/>
      <c r="O16" s="4"/>
      <c r="P16" s="4"/>
      <c r="Q16" s="4"/>
      <c r="R16" s="4"/>
      <c r="S16" s="4"/>
      <c r="T16" s="195"/>
    </row>
    <row r="17" spans="1:20" ht="12" customHeight="1">
      <c r="A17" s="195"/>
      <c r="B17" s="54">
        <v>10</v>
      </c>
      <c r="C17" s="194" t="s">
        <v>81</v>
      </c>
      <c r="D17" s="194"/>
      <c r="E17" s="4"/>
      <c r="F17" s="4"/>
      <c r="G17" s="4"/>
      <c r="H17" s="4"/>
      <c r="I17" s="4"/>
      <c r="J17" s="4"/>
      <c r="K17" s="4"/>
      <c r="L17" s="4"/>
      <c r="M17" s="4"/>
      <c r="N17" s="4"/>
      <c r="O17" s="4"/>
      <c r="P17" s="4"/>
      <c r="Q17" s="4"/>
      <c r="R17" s="4"/>
      <c r="S17" s="4"/>
      <c r="T17" s="195"/>
    </row>
    <row r="18" spans="1:20" ht="12" customHeight="1">
      <c r="A18" s="195"/>
      <c r="B18" s="54">
        <v>11</v>
      </c>
      <c r="C18" s="194" t="s">
        <v>82</v>
      </c>
      <c r="D18" s="194"/>
      <c r="E18" s="4"/>
      <c r="F18" s="4"/>
      <c r="G18" s="4"/>
      <c r="H18" s="4"/>
      <c r="I18" s="4"/>
      <c r="J18" s="4"/>
      <c r="K18" s="4"/>
      <c r="L18" s="4"/>
      <c r="M18" s="4"/>
      <c r="N18" s="4"/>
      <c r="O18" s="4"/>
      <c r="P18" s="4"/>
      <c r="Q18" s="4"/>
      <c r="R18" s="4"/>
      <c r="S18" s="4"/>
      <c r="T18" s="195"/>
    </row>
    <row r="19" spans="1:20" ht="12" customHeight="1">
      <c r="A19" s="195"/>
      <c r="B19" s="54">
        <v>12</v>
      </c>
      <c r="C19" s="194" t="s">
        <v>83</v>
      </c>
      <c r="D19" s="194"/>
      <c r="E19" s="4"/>
      <c r="F19" s="4"/>
      <c r="G19" s="4"/>
      <c r="H19" s="4"/>
      <c r="I19" s="4"/>
      <c r="J19" s="4"/>
      <c r="K19" s="4"/>
      <c r="L19" s="4"/>
      <c r="M19" s="4"/>
      <c r="N19" s="4"/>
      <c r="O19" s="4"/>
      <c r="P19" s="4"/>
      <c r="Q19" s="4"/>
      <c r="R19" s="4"/>
      <c r="S19" s="4"/>
      <c r="T19" s="195"/>
    </row>
    <row r="20" spans="1:20" ht="12" customHeight="1">
      <c r="A20" s="195"/>
      <c r="B20" s="54">
        <v>13</v>
      </c>
      <c r="C20" s="194" t="s">
        <v>84</v>
      </c>
      <c r="D20" s="194"/>
      <c r="E20" s="4"/>
      <c r="F20" s="4"/>
      <c r="G20" s="4"/>
      <c r="H20" s="4"/>
      <c r="I20" s="4"/>
      <c r="J20" s="4"/>
      <c r="K20" s="4"/>
      <c r="L20" s="4"/>
      <c r="M20" s="4"/>
      <c r="N20" s="4"/>
      <c r="O20" s="4"/>
      <c r="P20" s="4"/>
      <c r="Q20" s="4"/>
      <c r="R20" s="4"/>
      <c r="S20" s="4"/>
      <c r="T20" s="195"/>
    </row>
    <row r="21" spans="1:20" ht="12" customHeight="1">
      <c r="A21" s="195"/>
      <c r="B21" s="54">
        <v>14</v>
      </c>
      <c r="C21" s="194" t="s">
        <v>85</v>
      </c>
      <c r="D21" s="194"/>
      <c r="E21" s="4"/>
      <c r="F21" s="4"/>
      <c r="G21" s="4"/>
      <c r="H21" s="4"/>
      <c r="I21" s="4"/>
      <c r="J21" s="4"/>
      <c r="K21" s="4"/>
      <c r="L21" s="4"/>
      <c r="M21" s="4"/>
      <c r="N21" s="4"/>
      <c r="O21" s="4"/>
      <c r="P21" s="4"/>
      <c r="Q21" s="4"/>
      <c r="R21" s="4"/>
      <c r="S21" s="4"/>
      <c r="T21" s="195"/>
    </row>
    <row r="22" spans="1:20" ht="12" customHeight="1">
      <c r="A22" s="195"/>
      <c r="B22" s="54">
        <v>15</v>
      </c>
      <c r="C22" s="194" t="s">
        <v>86</v>
      </c>
      <c r="D22" s="194"/>
      <c r="E22" s="4"/>
      <c r="F22" s="4"/>
      <c r="G22" s="4"/>
      <c r="H22" s="4"/>
      <c r="I22" s="4"/>
      <c r="J22" s="4"/>
      <c r="K22" s="4"/>
      <c r="L22" s="4"/>
      <c r="M22" s="4"/>
      <c r="N22" s="4"/>
      <c r="O22" s="4"/>
      <c r="P22" s="4"/>
      <c r="Q22" s="4"/>
      <c r="R22" s="4"/>
      <c r="S22" s="4"/>
      <c r="T22" s="195"/>
    </row>
    <row r="23" spans="1:20" ht="12" customHeight="1">
      <c r="A23" s="195"/>
      <c r="B23" s="54">
        <v>16</v>
      </c>
      <c r="C23" s="194" t="s">
        <v>87</v>
      </c>
      <c r="D23" s="194"/>
      <c r="E23" s="4"/>
      <c r="F23" s="4"/>
      <c r="G23" s="4"/>
      <c r="H23" s="4"/>
      <c r="I23" s="4"/>
      <c r="J23" s="4"/>
      <c r="K23" s="4"/>
      <c r="L23" s="4"/>
      <c r="M23" s="4"/>
      <c r="N23" s="4"/>
      <c r="O23" s="4"/>
      <c r="P23" s="4"/>
      <c r="Q23" s="4"/>
      <c r="R23" s="4"/>
      <c r="S23" s="4"/>
      <c r="T23" s="195"/>
    </row>
    <row r="24" spans="1:20" ht="12" customHeight="1">
      <c r="A24" s="195"/>
      <c r="B24" s="54">
        <v>17</v>
      </c>
      <c r="C24" s="194" t="s">
        <v>88</v>
      </c>
      <c r="D24" s="194"/>
      <c r="E24" s="4"/>
      <c r="F24" s="4"/>
      <c r="G24" s="4"/>
      <c r="H24" s="4"/>
      <c r="I24" s="4"/>
      <c r="J24" s="4"/>
      <c r="K24" s="4"/>
      <c r="L24" s="4"/>
      <c r="M24" s="4"/>
      <c r="N24" s="4"/>
      <c r="O24" s="4"/>
      <c r="P24" s="4"/>
      <c r="Q24" s="4"/>
      <c r="R24" s="4"/>
      <c r="S24" s="4"/>
      <c r="T24" s="195"/>
    </row>
    <row r="25" spans="1:20" ht="12" customHeight="1">
      <c r="A25" s="195"/>
      <c r="B25" s="54">
        <v>18</v>
      </c>
      <c r="C25" s="194" t="s">
        <v>89</v>
      </c>
      <c r="D25" s="194"/>
      <c r="E25" s="4"/>
      <c r="F25" s="4"/>
      <c r="G25" s="4"/>
      <c r="H25" s="4"/>
      <c r="I25" s="4"/>
      <c r="J25" s="4"/>
      <c r="K25" s="4"/>
      <c r="L25" s="4"/>
      <c r="M25" s="4"/>
      <c r="N25" s="4"/>
      <c r="O25" s="4"/>
      <c r="P25" s="4"/>
      <c r="Q25" s="4"/>
      <c r="R25" s="4"/>
      <c r="S25" s="4"/>
      <c r="T25" s="195"/>
    </row>
    <row r="26" spans="1:20" ht="12" customHeight="1">
      <c r="A26" s="195"/>
      <c r="B26" s="54">
        <v>19</v>
      </c>
      <c r="C26" s="194" t="s">
        <v>90</v>
      </c>
      <c r="D26" s="194"/>
      <c r="E26" s="4"/>
      <c r="F26" s="4"/>
      <c r="G26" s="4"/>
      <c r="H26" s="4"/>
      <c r="I26" s="4"/>
      <c r="J26" s="4"/>
      <c r="K26" s="4"/>
      <c r="L26" s="4"/>
      <c r="M26" s="4"/>
      <c r="N26" s="4"/>
      <c r="O26" s="4"/>
      <c r="P26" s="4"/>
      <c r="Q26" s="4"/>
      <c r="R26" s="4"/>
      <c r="S26" s="4"/>
      <c r="T26" s="195"/>
    </row>
    <row r="27" spans="1:20" ht="12" customHeight="1">
      <c r="A27" s="195"/>
      <c r="B27" s="54">
        <v>20</v>
      </c>
      <c r="C27" s="194" t="s">
        <v>91</v>
      </c>
      <c r="D27" s="194"/>
      <c r="E27" s="4"/>
      <c r="F27" s="4"/>
      <c r="G27" s="4"/>
      <c r="H27" s="4"/>
      <c r="I27" s="4"/>
      <c r="J27" s="4"/>
      <c r="K27" s="4"/>
      <c r="L27" s="4"/>
      <c r="M27" s="4"/>
      <c r="N27" s="4"/>
      <c r="O27" s="4"/>
      <c r="P27" s="4"/>
      <c r="Q27" s="4"/>
      <c r="R27" s="4"/>
      <c r="S27" s="4"/>
      <c r="T27" s="195"/>
    </row>
    <row r="28" spans="1:20" ht="12" customHeight="1">
      <c r="A28" s="195"/>
      <c r="B28" s="54">
        <v>21</v>
      </c>
      <c r="C28" s="194" t="s">
        <v>92</v>
      </c>
      <c r="D28" s="194"/>
      <c r="E28" s="4"/>
      <c r="F28" s="4"/>
      <c r="G28" s="4"/>
      <c r="H28" s="4"/>
      <c r="I28" s="4"/>
      <c r="J28" s="4"/>
      <c r="K28" s="4"/>
      <c r="L28" s="4"/>
      <c r="M28" s="4"/>
      <c r="N28" s="4"/>
      <c r="O28" s="4"/>
      <c r="P28" s="4"/>
      <c r="Q28" s="4"/>
      <c r="R28" s="4"/>
      <c r="S28" s="4"/>
      <c r="T28" s="195"/>
    </row>
    <row r="29" spans="1:20" ht="12" customHeight="1">
      <c r="A29" s="195"/>
      <c r="B29" s="54">
        <v>22</v>
      </c>
      <c r="C29" s="194" t="s">
        <v>93</v>
      </c>
      <c r="D29" s="194"/>
      <c r="E29" s="4"/>
      <c r="F29" s="4"/>
      <c r="G29" s="4"/>
      <c r="H29" s="4"/>
      <c r="I29" s="4"/>
      <c r="J29" s="4"/>
      <c r="K29" s="4"/>
      <c r="L29" s="4"/>
      <c r="M29" s="4"/>
      <c r="N29" s="4"/>
      <c r="O29" s="4"/>
      <c r="P29" s="4"/>
      <c r="Q29" s="4"/>
      <c r="R29" s="4"/>
      <c r="S29" s="4"/>
      <c r="T29" s="195"/>
    </row>
    <row r="30" spans="1:20" ht="12" customHeight="1">
      <c r="A30" s="195"/>
      <c r="B30" s="54">
        <v>23</v>
      </c>
      <c r="C30" s="194" t="s">
        <v>94</v>
      </c>
      <c r="D30" s="194"/>
      <c r="E30" s="4"/>
      <c r="F30" s="4"/>
      <c r="G30" s="4"/>
      <c r="H30" s="4"/>
      <c r="I30" s="4"/>
      <c r="J30" s="4"/>
      <c r="K30" s="4"/>
      <c r="L30" s="4"/>
      <c r="M30" s="4"/>
      <c r="N30" s="4"/>
      <c r="O30" s="4"/>
      <c r="P30" s="4"/>
      <c r="Q30" s="4"/>
      <c r="R30" s="4"/>
      <c r="S30" s="4"/>
      <c r="T30" s="195"/>
    </row>
    <row r="31" spans="1:20" ht="12" customHeight="1">
      <c r="A31" s="195"/>
      <c r="B31" s="54">
        <v>24</v>
      </c>
      <c r="C31" s="194" t="s">
        <v>95</v>
      </c>
      <c r="D31" s="194"/>
      <c r="E31" s="4"/>
      <c r="F31" s="4"/>
      <c r="G31" s="4"/>
      <c r="H31" s="4"/>
      <c r="I31" s="4"/>
      <c r="J31" s="4"/>
      <c r="K31" s="4"/>
      <c r="L31" s="4"/>
      <c r="M31" s="4"/>
      <c r="N31" s="4"/>
      <c r="O31" s="4"/>
      <c r="P31" s="4"/>
      <c r="Q31" s="4"/>
      <c r="R31" s="4"/>
      <c r="S31" s="4"/>
      <c r="T31" s="195"/>
    </row>
    <row r="32" spans="1:20" ht="12" customHeight="1">
      <c r="A32" s="195"/>
      <c r="B32" s="54">
        <v>25</v>
      </c>
      <c r="C32" s="194" t="s">
        <v>96</v>
      </c>
      <c r="D32" s="194"/>
      <c r="E32" s="4"/>
      <c r="F32" s="4"/>
      <c r="G32" s="4"/>
      <c r="H32" s="4"/>
      <c r="I32" s="4"/>
      <c r="J32" s="4"/>
      <c r="K32" s="4"/>
      <c r="L32" s="4"/>
      <c r="M32" s="4"/>
      <c r="N32" s="4"/>
      <c r="O32" s="4"/>
      <c r="P32" s="4"/>
      <c r="Q32" s="4"/>
      <c r="R32" s="4"/>
      <c r="S32" s="4"/>
      <c r="T32" s="195"/>
    </row>
    <row r="33" spans="1:20" ht="12" customHeight="1">
      <c r="A33" s="195"/>
      <c r="B33" s="54">
        <v>26</v>
      </c>
      <c r="C33" s="194" t="s">
        <v>97</v>
      </c>
      <c r="D33" s="194"/>
      <c r="E33" s="4"/>
      <c r="F33" s="4"/>
      <c r="G33" s="4"/>
      <c r="H33" s="4"/>
      <c r="I33" s="4"/>
      <c r="J33" s="4"/>
      <c r="K33" s="4"/>
      <c r="L33" s="4"/>
      <c r="M33" s="4"/>
      <c r="N33" s="4"/>
      <c r="O33" s="4"/>
      <c r="P33" s="4"/>
      <c r="Q33" s="4"/>
      <c r="R33" s="4"/>
      <c r="S33" s="4"/>
      <c r="T33" s="195"/>
    </row>
    <row r="34" spans="1:20" ht="12" customHeight="1">
      <c r="A34" s="195"/>
      <c r="B34" s="54">
        <v>27</v>
      </c>
      <c r="C34" s="194" t="s">
        <v>98</v>
      </c>
      <c r="D34" s="194"/>
      <c r="E34" s="4"/>
      <c r="F34" s="4"/>
      <c r="G34" s="4"/>
      <c r="H34" s="4"/>
      <c r="I34" s="4"/>
      <c r="J34" s="4"/>
      <c r="K34" s="4"/>
      <c r="L34" s="4"/>
      <c r="M34" s="4"/>
      <c r="N34" s="4"/>
      <c r="O34" s="4"/>
      <c r="P34" s="4"/>
      <c r="Q34" s="4"/>
      <c r="R34" s="4"/>
      <c r="S34" s="4"/>
      <c r="T34" s="195"/>
    </row>
    <row r="35" spans="1:20" ht="12" customHeight="1">
      <c r="A35" s="195"/>
      <c r="B35" s="54">
        <v>28</v>
      </c>
      <c r="C35" s="194" t="s">
        <v>99</v>
      </c>
      <c r="D35" s="194"/>
      <c r="E35" s="4"/>
      <c r="F35" s="4"/>
      <c r="G35" s="4"/>
      <c r="H35" s="4"/>
      <c r="I35" s="4"/>
      <c r="J35" s="4"/>
      <c r="K35" s="4"/>
      <c r="L35" s="4"/>
      <c r="M35" s="4"/>
      <c r="N35" s="4"/>
      <c r="O35" s="4"/>
      <c r="P35" s="4"/>
      <c r="Q35" s="4"/>
      <c r="R35" s="4"/>
      <c r="S35" s="4"/>
      <c r="T35" s="195"/>
    </row>
    <row r="36" spans="1:20" ht="12" customHeight="1">
      <c r="A36" s="195"/>
      <c r="B36" s="54">
        <v>29</v>
      </c>
      <c r="C36" s="194" t="s">
        <v>100</v>
      </c>
      <c r="D36" s="194"/>
      <c r="E36" s="4"/>
      <c r="F36" s="4"/>
      <c r="G36" s="4"/>
      <c r="H36" s="4"/>
      <c r="I36" s="4"/>
      <c r="J36" s="4"/>
      <c r="K36" s="4"/>
      <c r="L36" s="4"/>
      <c r="M36" s="4"/>
      <c r="N36" s="4"/>
      <c r="O36" s="4"/>
      <c r="P36" s="4"/>
      <c r="Q36" s="4"/>
      <c r="R36" s="4"/>
      <c r="S36" s="4"/>
      <c r="T36" s="195"/>
    </row>
    <row r="37" spans="1:20" ht="12" customHeight="1">
      <c r="A37" s="195"/>
      <c r="B37" s="54">
        <v>30</v>
      </c>
      <c r="C37" s="194" t="s">
        <v>101</v>
      </c>
      <c r="D37" s="194"/>
      <c r="E37" s="4"/>
      <c r="F37" s="4"/>
      <c r="G37" s="4"/>
      <c r="H37" s="4"/>
      <c r="I37" s="4"/>
      <c r="J37" s="4"/>
      <c r="K37" s="4"/>
      <c r="L37" s="4"/>
      <c r="M37" s="4"/>
      <c r="N37" s="4"/>
      <c r="O37" s="4"/>
      <c r="P37" s="4"/>
      <c r="Q37" s="4"/>
      <c r="R37" s="4"/>
      <c r="S37" s="4"/>
      <c r="T37" s="195"/>
    </row>
    <row r="38" spans="1:20" ht="12" customHeight="1">
      <c r="A38" s="195"/>
      <c r="B38" s="54">
        <v>31</v>
      </c>
      <c r="C38" s="194" t="s">
        <v>102</v>
      </c>
      <c r="D38" s="194"/>
      <c r="E38" s="4"/>
      <c r="F38" s="4"/>
      <c r="G38" s="4"/>
      <c r="H38" s="4"/>
      <c r="I38" s="4"/>
      <c r="J38" s="4"/>
      <c r="K38" s="4"/>
      <c r="L38" s="4"/>
      <c r="M38" s="4"/>
      <c r="N38" s="4"/>
      <c r="O38" s="4"/>
      <c r="P38" s="4"/>
      <c r="Q38" s="4"/>
      <c r="R38" s="4"/>
      <c r="S38" s="4"/>
      <c r="T38" s="195"/>
    </row>
    <row r="39" spans="1:20" ht="12" customHeight="1">
      <c r="A39" s="195"/>
      <c r="B39" s="54">
        <v>32</v>
      </c>
      <c r="C39" s="194" t="s">
        <v>103</v>
      </c>
      <c r="D39" s="194"/>
      <c r="E39" s="4"/>
      <c r="F39" s="4"/>
      <c r="G39" s="4"/>
      <c r="H39" s="4"/>
      <c r="I39" s="4"/>
      <c r="J39" s="4"/>
      <c r="K39" s="4"/>
      <c r="L39" s="4"/>
      <c r="M39" s="4"/>
      <c r="N39" s="4"/>
      <c r="O39" s="4"/>
      <c r="P39" s="4"/>
      <c r="Q39" s="4"/>
      <c r="R39" s="4"/>
      <c r="S39" s="4"/>
      <c r="T39" s="195"/>
    </row>
    <row r="40" spans="1:20" ht="12" customHeight="1">
      <c r="A40" s="195"/>
      <c r="B40" s="54">
        <v>33</v>
      </c>
      <c r="C40" s="200" t="s">
        <v>104</v>
      </c>
      <c r="D40" s="201"/>
      <c r="E40" s="4"/>
      <c r="F40" s="4"/>
      <c r="G40" s="4"/>
      <c r="H40" s="4"/>
      <c r="I40" s="4"/>
      <c r="J40" s="4"/>
      <c r="K40" s="4"/>
      <c r="L40" s="4"/>
      <c r="M40" s="4"/>
      <c r="N40" s="4"/>
      <c r="O40" s="4"/>
      <c r="P40" s="4"/>
      <c r="Q40" s="4"/>
      <c r="R40" s="4"/>
      <c r="S40" s="4"/>
      <c r="T40" s="195"/>
    </row>
    <row r="41" spans="1:20" ht="12" customHeight="1">
      <c r="A41" s="195"/>
      <c r="B41" s="54">
        <v>34</v>
      </c>
      <c r="C41" s="194" t="s">
        <v>105</v>
      </c>
      <c r="D41" s="194"/>
      <c r="E41" s="4"/>
      <c r="F41" s="4"/>
      <c r="G41" s="4"/>
      <c r="H41" s="4"/>
      <c r="I41" s="4"/>
      <c r="J41" s="4"/>
      <c r="K41" s="4"/>
      <c r="L41" s="4"/>
      <c r="M41" s="4"/>
      <c r="N41" s="4"/>
      <c r="O41" s="4"/>
      <c r="P41" s="4"/>
      <c r="Q41" s="4"/>
      <c r="R41" s="4"/>
      <c r="S41" s="4"/>
      <c r="T41" s="195"/>
    </row>
    <row r="42" spans="1:20" ht="12" customHeight="1">
      <c r="A42" s="195"/>
      <c r="B42" s="54">
        <v>35</v>
      </c>
      <c r="C42" s="194" t="s">
        <v>106</v>
      </c>
      <c r="D42" s="194"/>
      <c r="E42" s="4"/>
      <c r="F42" s="4"/>
      <c r="G42" s="4"/>
      <c r="H42" s="4"/>
      <c r="I42" s="4"/>
      <c r="J42" s="4"/>
      <c r="K42" s="4"/>
      <c r="L42" s="4"/>
      <c r="M42" s="4"/>
      <c r="N42" s="4"/>
      <c r="O42" s="4"/>
      <c r="P42" s="4"/>
      <c r="Q42" s="4"/>
      <c r="R42" s="4"/>
      <c r="S42" s="4"/>
      <c r="T42" s="195"/>
    </row>
    <row r="43" spans="1:20" ht="12" customHeight="1">
      <c r="A43" s="195"/>
      <c r="B43" s="54">
        <v>36</v>
      </c>
      <c r="C43" s="194" t="s">
        <v>107</v>
      </c>
      <c r="D43" s="194"/>
      <c r="E43" s="4"/>
      <c r="F43" s="4"/>
      <c r="G43" s="4"/>
      <c r="H43" s="4"/>
      <c r="I43" s="4"/>
      <c r="J43" s="4"/>
      <c r="K43" s="4"/>
      <c r="L43" s="4"/>
      <c r="M43" s="4"/>
      <c r="N43" s="4"/>
      <c r="O43" s="4"/>
      <c r="P43" s="4"/>
      <c r="Q43" s="4"/>
      <c r="R43" s="4"/>
      <c r="S43" s="4"/>
      <c r="T43" s="195"/>
    </row>
    <row r="44" spans="1:20" ht="12" customHeight="1">
      <c r="A44" s="195"/>
      <c r="B44" s="54">
        <v>37</v>
      </c>
      <c r="C44" s="194" t="s">
        <v>108</v>
      </c>
      <c r="D44" s="194"/>
      <c r="E44" s="4"/>
      <c r="F44" s="4"/>
      <c r="G44" s="4"/>
      <c r="H44" s="4"/>
      <c r="I44" s="4"/>
      <c r="J44" s="4"/>
      <c r="K44" s="4"/>
      <c r="L44" s="4"/>
      <c r="M44" s="4"/>
      <c r="N44" s="4"/>
      <c r="O44" s="4"/>
      <c r="P44" s="4"/>
      <c r="Q44" s="4"/>
      <c r="R44" s="4"/>
      <c r="S44" s="4"/>
      <c r="T44" s="195"/>
    </row>
    <row r="45" spans="1:20" ht="12" customHeight="1">
      <c r="A45" s="195"/>
      <c r="B45" s="54">
        <v>38</v>
      </c>
      <c r="C45" s="194" t="s">
        <v>109</v>
      </c>
      <c r="D45" s="194"/>
      <c r="E45" s="4"/>
      <c r="F45" s="4"/>
      <c r="G45" s="4"/>
      <c r="H45" s="4"/>
      <c r="I45" s="4"/>
      <c r="J45" s="4"/>
      <c r="K45" s="4"/>
      <c r="L45" s="4"/>
      <c r="M45" s="4"/>
      <c r="N45" s="4"/>
      <c r="O45" s="4"/>
      <c r="P45" s="4"/>
      <c r="Q45" s="4"/>
      <c r="R45" s="4"/>
      <c r="S45" s="4"/>
      <c r="T45" s="195"/>
    </row>
    <row r="46" spans="1:20" ht="12" customHeight="1">
      <c r="A46" s="195"/>
      <c r="B46" s="54">
        <v>39</v>
      </c>
      <c r="C46" s="194" t="s">
        <v>110</v>
      </c>
      <c r="D46" s="194"/>
      <c r="E46" s="4"/>
      <c r="F46" s="4"/>
      <c r="G46" s="4"/>
      <c r="H46" s="4"/>
      <c r="I46" s="4"/>
      <c r="J46" s="4"/>
      <c r="K46" s="4"/>
      <c r="L46" s="4"/>
      <c r="M46" s="4"/>
      <c r="N46" s="4"/>
      <c r="O46" s="4"/>
      <c r="P46" s="4"/>
      <c r="Q46" s="4"/>
      <c r="R46" s="4"/>
      <c r="S46" s="4"/>
      <c r="T46" s="195"/>
    </row>
    <row r="47" spans="1:20" ht="12" customHeight="1">
      <c r="A47" s="195"/>
      <c r="B47" s="54">
        <v>40</v>
      </c>
      <c r="C47" s="194" t="s">
        <v>111</v>
      </c>
      <c r="D47" s="194"/>
      <c r="E47" s="4"/>
      <c r="F47" s="4"/>
      <c r="G47" s="4"/>
      <c r="H47" s="4"/>
      <c r="I47" s="4"/>
      <c r="J47" s="4"/>
      <c r="K47" s="4"/>
      <c r="L47" s="4"/>
      <c r="M47" s="4"/>
      <c r="N47" s="4"/>
      <c r="O47" s="4"/>
      <c r="P47" s="4"/>
      <c r="Q47" s="4"/>
      <c r="R47" s="4"/>
      <c r="S47" s="4"/>
      <c r="T47" s="195"/>
    </row>
    <row r="48" spans="1:20" ht="12" customHeight="1">
      <c r="A48" s="195"/>
      <c r="B48" s="54">
        <v>41</v>
      </c>
      <c r="C48" s="194" t="s">
        <v>112</v>
      </c>
      <c r="D48" s="194"/>
      <c r="E48" s="4"/>
      <c r="F48" s="4"/>
      <c r="G48" s="4"/>
      <c r="H48" s="4"/>
      <c r="I48" s="4"/>
      <c r="J48" s="4"/>
      <c r="K48" s="4"/>
      <c r="L48" s="4"/>
      <c r="M48" s="4"/>
      <c r="N48" s="4"/>
      <c r="O48" s="4"/>
      <c r="P48" s="4"/>
      <c r="Q48" s="4"/>
      <c r="R48" s="4"/>
      <c r="S48" s="4"/>
      <c r="T48" s="195"/>
    </row>
    <row r="49" spans="1:20" ht="12" customHeight="1">
      <c r="A49" s="195"/>
      <c r="B49" s="54">
        <v>42</v>
      </c>
      <c r="C49" s="194" t="s">
        <v>113</v>
      </c>
      <c r="D49" s="194"/>
      <c r="E49" s="4"/>
      <c r="F49" s="4"/>
      <c r="G49" s="4"/>
      <c r="H49" s="4"/>
      <c r="I49" s="4"/>
      <c r="J49" s="4"/>
      <c r="K49" s="4"/>
      <c r="L49" s="4"/>
      <c r="M49" s="4"/>
      <c r="N49" s="4"/>
      <c r="O49" s="4"/>
      <c r="P49" s="4"/>
      <c r="Q49" s="4"/>
      <c r="R49" s="4"/>
      <c r="S49" s="4"/>
      <c r="T49" s="195"/>
    </row>
    <row r="50" spans="1:20" ht="12" customHeight="1">
      <c r="A50" s="195"/>
      <c r="B50" s="54">
        <v>43</v>
      </c>
      <c r="C50" s="194" t="s">
        <v>114</v>
      </c>
      <c r="D50" s="194"/>
      <c r="E50" s="4"/>
      <c r="F50" s="4"/>
      <c r="G50" s="4"/>
      <c r="H50" s="4"/>
      <c r="I50" s="4"/>
      <c r="J50" s="4"/>
      <c r="K50" s="4"/>
      <c r="L50" s="4"/>
      <c r="M50" s="4"/>
      <c r="N50" s="4"/>
      <c r="O50" s="4"/>
      <c r="P50" s="4"/>
      <c r="Q50" s="4"/>
      <c r="R50" s="4"/>
      <c r="S50" s="4"/>
      <c r="T50" s="195"/>
    </row>
    <row r="51" spans="1:20" ht="12" customHeight="1">
      <c r="A51" s="195"/>
      <c r="B51" s="54">
        <v>44</v>
      </c>
      <c r="C51" s="200" t="s">
        <v>115</v>
      </c>
      <c r="D51" s="201"/>
      <c r="E51" s="4"/>
      <c r="F51" s="4"/>
      <c r="G51" s="4"/>
      <c r="H51" s="4"/>
      <c r="I51" s="4"/>
      <c r="J51" s="4"/>
      <c r="K51" s="4"/>
      <c r="L51" s="4"/>
      <c r="M51" s="4"/>
      <c r="N51" s="4"/>
      <c r="O51" s="4"/>
      <c r="P51" s="4"/>
      <c r="Q51" s="4"/>
      <c r="R51" s="4"/>
      <c r="S51" s="4"/>
      <c r="T51" s="195"/>
    </row>
    <row r="52" spans="1:20" ht="12" customHeight="1">
      <c r="A52" s="195"/>
      <c r="B52" s="54">
        <v>45</v>
      </c>
      <c r="C52" s="194" t="s">
        <v>116</v>
      </c>
      <c r="D52" s="194"/>
      <c r="E52" s="4"/>
      <c r="F52" s="4"/>
      <c r="G52" s="4"/>
      <c r="H52" s="4"/>
      <c r="I52" s="4"/>
      <c r="J52" s="4"/>
      <c r="K52" s="4"/>
      <c r="L52" s="4"/>
      <c r="M52" s="4"/>
      <c r="N52" s="4"/>
      <c r="O52" s="4"/>
      <c r="P52" s="4"/>
      <c r="Q52" s="4"/>
      <c r="R52" s="4"/>
      <c r="S52" s="4"/>
      <c r="T52" s="195"/>
    </row>
    <row r="53" spans="1:20" ht="12" customHeight="1">
      <c r="A53" s="195"/>
      <c r="B53" s="54">
        <v>46</v>
      </c>
      <c r="C53" s="194" t="s">
        <v>117</v>
      </c>
      <c r="D53" s="194"/>
      <c r="E53" s="4"/>
      <c r="F53" s="4"/>
      <c r="G53" s="4"/>
      <c r="H53" s="4"/>
      <c r="I53" s="4"/>
      <c r="J53" s="4"/>
      <c r="K53" s="4"/>
      <c r="L53" s="4"/>
      <c r="M53" s="4"/>
      <c r="N53" s="4"/>
      <c r="O53" s="4"/>
      <c r="P53" s="4"/>
      <c r="Q53" s="4"/>
      <c r="R53" s="4"/>
      <c r="S53" s="4"/>
      <c r="T53" s="195"/>
    </row>
    <row r="54" spans="1:20" ht="12" customHeight="1">
      <c r="A54" s="195"/>
      <c r="B54" s="54">
        <v>47</v>
      </c>
      <c r="C54" s="194" t="s">
        <v>118</v>
      </c>
      <c r="D54" s="194"/>
      <c r="E54" s="4"/>
      <c r="F54" s="4"/>
      <c r="G54" s="4"/>
      <c r="H54" s="4"/>
      <c r="I54" s="4"/>
      <c r="J54" s="4"/>
      <c r="K54" s="4"/>
      <c r="L54" s="4"/>
      <c r="M54" s="4"/>
      <c r="N54" s="4"/>
      <c r="O54" s="4"/>
      <c r="P54" s="4"/>
      <c r="Q54" s="4"/>
      <c r="R54" s="4"/>
      <c r="S54" s="4"/>
      <c r="T54" s="195"/>
    </row>
    <row r="55" spans="1:20" ht="12" customHeight="1">
      <c r="A55" s="195"/>
      <c r="B55" s="54">
        <v>48</v>
      </c>
      <c r="C55" s="194" t="s">
        <v>119</v>
      </c>
      <c r="D55" s="194"/>
      <c r="E55" s="4"/>
      <c r="F55" s="4"/>
      <c r="G55" s="4"/>
      <c r="H55" s="4"/>
      <c r="I55" s="4"/>
      <c r="J55" s="4"/>
      <c r="K55" s="4"/>
      <c r="L55" s="4"/>
      <c r="M55" s="4"/>
      <c r="N55" s="4"/>
      <c r="O55" s="4"/>
      <c r="P55" s="4"/>
      <c r="Q55" s="4"/>
      <c r="R55" s="4"/>
      <c r="S55" s="4"/>
      <c r="T55" s="195"/>
    </row>
    <row r="56" spans="1:20" ht="12" customHeight="1">
      <c r="A56" s="195"/>
      <c r="B56" s="54">
        <v>49</v>
      </c>
      <c r="C56" s="194" t="s">
        <v>120</v>
      </c>
      <c r="D56" s="194"/>
      <c r="E56" s="4"/>
      <c r="F56" s="4"/>
      <c r="G56" s="4"/>
      <c r="H56" s="4"/>
      <c r="I56" s="4"/>
      <c r="J56" s="4"/>
      <c r="K56" s="4"/>
      <c r="L56" s="4"/>
      <c r="M56" s="4"/>
      <c r="N56" s="4"/>
      <c r="O56" s="4"/>
      <c r="P56" s="4"/>
      <c r="Q56" s="4"/>
      <c r="R56" s="4"/>
      <c r="S56" s="4"/>
      <c r="T56" s="195"/>
    </row>
    <row r="57" spans="1:20" ht="12" customHeight="1">
      <c r="A57" s="195"/>
      <c r="B57" s="54">
        <v>50</v>
      </c>
      <c r="C57" s="194" t="s">
        <v>121</v>
      </c>
      <c r="D57" s="194"/>
      <c r="E57" s="4"/>
      <c r="F57" s="4"/>
      <c r="G57" s="4"/>
      <c r="H57" s="4"/>
      <c r="I57" s="4"/>
      <c r="J57" s="4"/>
      <c r="K57" s="4"/>
      <c r="L57" s="4"/>
      <c r="M57" s="4"/>
      <c r="N57" s="4"/>
      <c r="O57" s="4"/>
      <c r="P57" s="4"/>
      <c r="Q57" s="4"/>
      <c r="R57" s="4"/>
      <c r="S57" s="4"/>
      <c r="T57" s="195"/>
    </row>
  </sheetData>
  <sheetProtection password="C42A" sheet="1" objects="1" scenarios="1"/>
  <mergeCells count="71">
    <mergeCell ref="B6:D6"/>
    <mergeCell ref="C55:D55"/>
    <mergeCell ref="C52:D52"/>
    <mergeCell ref="C53:D53"/>
    <mergeCell ref="C54:D54"/>
    <mergeCell ref="C49:D49"/>
    <mergeCell ref="C50:D50"/>
    <mergeCell ref="C51:D51"/>
    <mergeCell ref="C42:D42"/>
    <mergeCell ref="C40:D40"/>
    <mergeCell ref="C48:D48"/>
    <mergeCell ref="C44:D44"/>
    <mergeCell ref="C45:D45"/>
    <mergeCell ref="C36:D36"/>
    <mergeCell ref="C37:D37"/>
    <mergeCell ref="C38:D38"/>
    <mergeCell ref="C39:D39"/>
    <mergeCell ref="C41:D41"/>
    <mergeCell ref="C43:D43"/>
    <mergeCell ref="C47:D47"/>
    <mergeCell ref="C34:D34"/>
    <mergeCell ref="C30:D30"/>
    <mergeCell ref="C31:D31"/>
    <mergeCell ref="C32:D32"/>
    <mergeCell ref="C33:D33"/>
    <mergeCell ref="W1:W4"/>
    <mergeCell ref="S1:S4"/>
    <mergeCell ref="O1:O4"/>
    <mergeCell ref="P1:P4"/>
    <mergeCell ref="Q1:Q4"/>
    <mergeCell ref="U1:U4"/>
    <mergeCell ref="R1:R4"/>
    <mergeCell ref="L1:L4"/>
    <mergeCell ref="M1:M4"/>
    <mergeCell ref="N1:N4"/>
    <mergeCell ref="V1:V4"/>
    <mergeCell ref="T1:T57"/>
    <mergeCell ref="H1:H4"/>
    <mergeCell ref="I1:I4"/>
    <mergeCell ref="J1:J4"/>
    <mergeCell ref="K1:K4"/>
    <mergeCell ref="E1:E4"/>
    <mergeCell ref="F1:F4"/>
    <mergeCell ref="G1:G4"/>
    <mergeCell ref="A1:A57"/>
    <mergeCell ref="C23:D23"/>
    <mergeCell ref="C24:D24"/>
    <mergeCell ref="C25:D25"/>
    <mergeCell ref="C28:D28"/>
    <mergeCell ref="C26:D26"/>
    <mergeCell ref="C29:D29"/>
    <mergeCell ref="C10:D10"/>
    <mergeCell ref="C57:D57"/>
    <mergeCell ref="C11:D11"/>
    <mergeCell ref="C14:D14"/>
    <mergeCell ref="C15:D15"/>
    <mergeCell ref="C16:D16"/>
    <mergeCell ref="C17:D17"/>
    <mergeCell ref="C18:D18"/>
    <mergeCell ref="C21:D21"/>
    <mergeCell ref="C22:D22"/>
    <mergeCell ref="C56:D56"/>
    <mergeCell ref="C8:D8"/>
    <mergeCell ref="C9:D9"/>
    <mergeCell ref="C12:D12"/>
    <mergeCell ref="C13:D13"/>
    <mergeCell ref="C19:D19"/>
    <mergeCell ref="C20:D20"/>
    <mergeCell ref="C27:D27"/>
    <mergeCell ref="C35:D35"/>
    <mergeCell ref="C46:D46"/>
  </mergeCells>
  <printOptions/>
  <pageMargins left="0.5" right="0.5" top="1" bottom="0.5" header="0.5" footer="0.25"/>
  <pageSetup horizontalDpi="600" verticalDpi="600" orientation="portrait" r:id="rId1"/>
  <headerFooter alignWithMargins="0">
    <oddHeader>&amp;C&amp;"Arial,Bold"&amp;14Tiger Trax
&amp;12Electives - &amp;D</oddHeader>
  </headerFooter>
</worksheet>
</file>

<file path=xl/worksheets/sheet7.xml><?xml version="1.0" encoding="utf-8"?>
<worksheet xmlns="http://schemas.openxmlformats.org/spreadsheetml/2006/main" xmlns:r="http://schemas.openxmlformats.org/officeDocument/2006/relationships">
  <dimension ref="A1:T49"/>
  <sheetViews>
    <sheetView showGridLines="0" workbookViewId="0" topLeftCell="A1">
      <pane ySplit="4" topLeftCell="BM5" activePane="bottomLeft" state="frozen"/>
      <selection pane="topLeft" activeCell="A1" sqref="A1"/>
      <selection pane="bottomLeft" activeCell="C32" sqref="C32:D32"/>
    </sheetView>
  </sheetViews>
  <sheetFormatPr defaultColWidth="9.140625" defaultRowHeight="12.75"/>
  <cols>
    <col min="1" max="1" width="3.140625" style="0" customWidth="1"/>
    <col min="2" max="2" width="3.00390625" style="0" customWidth="1"/>
    <col min="3" max="3" width="13.57421875" style="0" customWidth="1"/>
    <col min="4" max="4" width="14.28125" style="0" customWidth="1"/>
    <col min="5" max="19" width="3.421875" style="0" customWidth="1"/>
    <col min="20" max="20" width="3.140625" style="0" customWidth="1"/>
  </cols>
  <sheetData>
    <row r="1" spans="1:20" ht="12.75" customHeight="1">
      <c r="A1" s="218" t="s">
        <v>178</v>
      </c>
      <c r="B1" s="96"/>
      <c r="C1" s="97" t="s">
        <v>4</v>
      </c>
      <c r="D1" s="98" t="str">
        <f>Instructions!F3</f>
        <v> </v>
      </c>
      <c r="E1" s="202" t="str">
        <f>'Scout 1'!$A1</f>
        <v>Scout 1</v>
      </c>
      <c r="F1" s="202" t="str">
        <f>'Scout 2'!$A1</f>
        <v>Scout 2</v>
      </c>
      <c r="G1" s="202" t="str">
        <f>'Scout 3'!$A1</f>
        <v>Scout 3</v>
      </c>
      <c r="H1" s="202" t="str">
        <f>'Scout 4'!$A1</f>
        <v>Scout 4</v>
      </c>
      <c r="I1" s="202" t="str">
        <f>'Scout 5'!$A1</f>
        <v>Scout 5</v>
      </c>
      <c r="J1" s="202" t="str">
        <f>'Scout 6'!$A1</f>
        <v>Scout 6</v>
      </c>
      <c r="K1" s="202" t="str">
        <f>'Scout 7'!$A1</f>
        <v>Scout 7</v>
      </c>
      <c r="L1" s="202" t="str">
        <f>'Scout 8'!$A1</f>
        <v>Scout 8</v>
      </c>
      <c r="M1" s="202" t="str">
        <f>'Scout 9'!$A1</f>
        <v>Scout 9</v>
      </c>
      <c r="N1" s="202" t="str">
        <f>'Scout 10'!$A1</f>
        <v>Scout 10</v>
      </c>
      <c r="O1" s="202" t="str">
        <f>'Scout 11'!$A1</f>
        <v>Scout 11</v>
      </c>
      <c r="P1" s="202" t="str">
        <f>'Scout 12'!$A1</f>
        <v>Scout 12</v>
      </c>
      <c r="Q1" s="202" t="str">
        <f>'Scout 13'!$A1</f>
        <v>Scout 13</v>
      </c>
      <c r="R1" s="202" t="str">
        <f>'Scout 14'!$A1</f>
        <v>Scout 14</v>
      </c>
      <c r="S1" s="202" t="str">
        <f>'Scout 15'!$A1</f>
        <v>Scout 15</v>
      </c>
      <c r="T1" s="218" t="s">
        <v>178</v>
      </c>
    </row>
    <row r="2" spans="1:20" ht="12.75" customHeight="1">
      <c r="A2" s="218"/>
      <c r="B2" s="2"/>
      <c r="C2" s="99" t="s">
        <v>5</v>
      </c>
      <c r="D2" s="100" t="str">
        <f>Instructions!F5</f>
        <v> </v>
      </c>
      <c r="E2" s="203"/>
      <c r="F2" s="203"/>
      <c r="G2" s="203"/>
      <c r="H2" s="203"/>
      <c r="I2" s="203"/>
      <c r="J2" s="203"/>
      <c r="K2" s="203"/>
      <c r="L2" s="203"/>
      <c r="M2" s="203"/>
      <c r="N2" s="203"/>
      <c r="O2" s="203"/>
      <c r="P2" s="203"/>
      <c r="Q2" s="203"/>
      <c r="R2" s="203"/>
      <c r="S2" s="203"/>
      <c r="T2" s="218"/>
    </row>
    <row r="3" spans="1:20" ht="12.75">
      <c r="A3" s="218"/>
      <c r="B3" s="210" t="s">
        <v>8</v>
      </c>
      <c r="C3" s="210"/>
      <c r="D3" s="211"/>
      <c r="E3" s="203"/>
      <c r="F3" s="203"/>
      <c r="G3" s="203"/>
      <c r="H3" s="203"/>
      <c r="I3" s="203"/>
      <c r="J3" s="203"/>
      <c r="K3" s="203"/>
      <c r="L3" s="203"/>
      <c r="M3" s="203"/>
      <c r="N3" s="203"/>
      <c r="O3" s="203"/>
      <c r="P3" s="203"/>
      <c r="Q3" s="203"/>
      <c r="R3" s="203"/>
      <c r="S3" s="203"/>
      <c r="T3" s="218"/>
    </row>
    <row r="4" spans="1:20" ht="12.75" customHeight="1">
      <c r="A4" s="218"/>
      <c r="B4" s="212"/>
      <c r="C4" s="212"/>
      <c r="D4" s="213"/>
      <c r="E4" s="204"/>
      <c r="F4" s="204"/>
      <c r="G4" s="204"/>
      <c r="H4" s="204"/>
      <c r="I4" s="204"/>
      <c r="J4" s="204"/>
      <c r="K4" s="204"/>
      <c r="L4" s="204"/>
      <c r="M4" s="204"/>
      <c r="N4" s="204"/>
      <c r="O4" s="204"/>
      <c r="P4" s="204"/>
      <c r="Q4" s="204"/>
      <c r="R4" s="204"/>
      <c r="S4" s="204"/>
      <c r="T4" s="218"/>
    </row>
    <row r="5" spans="1:20" ht="20.25" customHeight="1">
      <c r="A5" s="218"/>
      <c r="B5" s="106" t="s">
        <v>180</v>
      </c>
      <c r="D5" s="107"/>
      <c r="E5" s="107"/>
      <c r="F5" s="107"/>
      <c r="G5" s="107"/>
      <c r="H5" s="107"/>
      <c r="I5" s="107"/>
      <c r="J5" s="107"/>
      <c r="K5" s="107"/>
      <c r="L5" s="107"/>
      <c r="M5" s="107"/>
      <c r="N5" s="107"/>
      <c r="O5" s="107"/>
      <c r="P5" s="107"/>
      <c r="Q5" s="107"/>
      <c r="R5" s="107"/>
      <c r="S5" s="107"/>
      <c r="T5" s="218"/>
    </row>
    <row r="6" spans="1:20" ht="12.75" customHeight="1">
      <c r="A6" s="218"/>
      <c r="B6" s="106"/>
      <c r="C6" s="108" t="s">
        <v>179</v>
      </c>
      <c r="D6" s="208" t="s">
        <v>181</v>
      </c>
      <c r="E6" s="208"/>
      <c r="F6" s="208"/>
      <c r="G6" s="208"/>
      <c r="H6" s="208"/>
      <c r="I6" s="208"/>
      <c r="J6" s="208"/>
      <c r="K6" s="208"/>
      <c r="L6" s="109"/>
      <c r="M6" s="109"/>
      <c r="N6" s="109"/>
      <c r="O6" s="109"/>
      <c r="P6" s="109"/>
      <c r="Q6" s="109"/>
      <c r="R6" s="109"/>
      <c r="S6" s="109"/>
      <c r="T6" s="218"/>
    </row>
    <row r="7" spans="1:20" ht="51" customHeight="1" thickBot="1">
      <c r="A7" s="218"/>
      <c r="B7" s="110">
        <v>1</v>
      </c>
      <c r="C7" s="216" t="s">
        <v>182</v>
      </c>
      <c r="D7" s="217"/>
      <c r="E7" s="36"/>
      <c r="F7" s="36"/>
      <c r="G7" s="36"/>
      <c r="H7" s="36"/>
      <c r="I7" s="36"/>
      <c r="J7" s="36"/>
      <c r="K7" s="36"/>
      <c r="L7" s="36"/>
      <c r="M7" s="36"/>
      <c r="N7" s="36"/>
      <c r="O7" s="36"/>
      <c r="P7" s="36"/>
      <c r="Q7" s="36"/>
      <c r="R7" s="36"/>
      <c r="S7" s="111"/>
      <c r="T7" s="218"/>
    </row>
    <row r="8" spans="1:20" ht="13.5" thickBot="1">
      <c r="A8" s="218"/>
      <c r="B8" s="112"/>
      <c r="C8" s="209" t="s">
        <v>7</v>
      </c>
      <c r="D8" s="209"/>
      <c r="E8" s="105" t="str">
        <f aca="true" t="shared" si="0" ref="E8:S8">IF(E7="A","C"," ")</f>
        <v> </v>
      </c>
      <c r="F8" s="105" t="str">
        <f t="shared" si="0"/>
        <v> </v>
      </c>
      <c r="G8" s="105" t="str">
        <f t="shared" si="0"/>
        <v> </v>
      </c>
      <c r="H8" s="105" t="str">
        <f t="shared" si="0"/>
        <v> </v>
      </c>
      <c r="I8" s="105" t="str">
        <f t="shared" si="0"/>
        <v> </v>
      </c>
      <c r="J8" s="105" t="str">
        <f t="shared" si="0"/>
        <v> </v>
      </c>
      <c r="K8" s="105" t="str">
        <f t="shared" si="0"/>
        <v> </v>
      </c>
      <c r="L8" s="105" t="str">
        <f t="shared" si="0"/>
        <v> </v>
      </c>
      <c r="M8" s="105" t="str">
        <f t="shared" si="0"/>
        <v> </v>
      </c>
      <c r="N8" s="105" t="str">
        <f t="shared" si="0"/>
        <v> </v>
      </c>
      <c r="O8" s="105" t="str">
        <f t="shared" si="0"/>
        <v> </v>
      </c>
      <c r="P8" s="105" t="str">
        <f t="shared" si="0"/>
        <v> </v>
      </c>
      <c r="Q8" s="105" t="str">
        <f t="shared" si="0"/>
        <v> </v>
      </c>
      <c r="R8" s="105" t="str">
        <f t="shared" si="0"/>
        <v> </v>
      </c>
      <c r="S8" s="113" t="str">
        <f t="shared" si="0"/>
        <v> </v>
      </c>
      <c r="T8" s="218"/>
    </row>
    <row r="9" spans="1:20" ht="20.25" customHeight="1">
      <c r="A9" s="218"/>
      <c r="B9" s="106" t="s">
        <v>183</v>
      </c>
      <c r="C9" s="106"/>
      <c r="D9" s="65"/>
      <c r="E9" s="114"/>
      <c r="F9" s="114"/>
      <c r="G9" s="114"/>
      <c r="H9" s="114"/>
      <c r="I9" s="114"/>
      <c r="J9" s="114"/>
      <c r="K9" s="114"/>
      <c r="L9" s="114"/>
      <c r="M9" s="114"/>
      <c r="N9" s="114"/>
      <c r="O9" s="114"/>
      <c r="P9" s="114"/>
      <c r="Q9" s="114"/>
      <c r="R9" s="114"/>
      <c r="S9" s="114"/>
      <c r="T9" s="218"/>
    </row>
    <row r="10" spans="1:20" ht="12.75">
      <c r="A10" s="218"/>
      <c r="B10" s="106"/>
      <c r="C10" s="115" t="s">
        <v>179</v>
      </c>
      <c r="D10" s="207" t="s">
        <v>184</v>
      </c>
      <c r="E10" s="207"/>
      <c r="F10" s="207"/>
      <c r="G10" s="207"/>
      <c r="H10" s="207"/>
      <c r="I10" s="207"/>
      <c r="J10" s="207"/>
      <c r="K10" s="207"/>
      <c r="L10" s="207"/>
      <c r="M10" s="207"/>
      <c r="N10" s="207"/>
      <c r="O10" s="207"/>
      <c r="P10" s="109"/>
      <c r="Q10" s="109"/>
      <c r="R10" s="109"/>
      <c r="S10" s="109"/>
      <c r="T10" s="218"/>
    </row>
    <row r="11" spans="1:20" ht="12.75" customHeight="1">
      <c r="A11" s="218"/>
      <c r="B11" s="101">
        <v>1</v>
      </c>
      <c r="C11" s="66" t="s">
        <v>185</v>
      </c>
      <c r="D11" s="116"/>
      <c r="E11" s="36"/>
      <c r="F11" s="36"/>
      <c r="G11" s="36"/>
      <c r="H11" s="36"/>
      <c r="I11" s="36"/>
      <c r="J11" s="36"/>
      <c r="K11" s="36"/>
      <c r="L11" s="36"/>
      <c r="M11" s="36"/>
      <c r="N11" s="36"/>
      <c r="O11" s="36"/>
      <c r="P11" s="36"/>
      <c r="Q11" s="36"/>
      <c r="R11" s="36"/>
      <c r="S11" s="111"/>
      <c r="T11" s="218"/>
    </row>
    <row r="12" spans="1:20" ht="12.75" customHeight="1">
      <c r="A12" s="218"/>
      <c r="B12" s="101">
        <v>2</v>
      </c>
      <c r="C12" s="205" t="s">
        <v>215</v>
      </c>
      <c r="D12" s="206"/>
      <c r="E12" s="102" t="str">
        <f>IF(Achievements!E35="C","A"," ")</f>
        <v> </v>
      </c>
      <c r="F12" s="102" t="str">
        <f>IF(Achievements!F35="C","A"," ")</f>
        <v> </v>
      </c>
      <c r="G12" s="102" t="str">
        <f>IF(Achievements!G35="C","A"," ")</f>
        <v> </v>
      </c>
      <c r="H12" s="102" t="str">
        <f>IF(Achievements!H35="C","A"," ")</f>
        <v> </v>
      </c>
      <c r="I12" s="102" t="str">
        <f>IF(Achievements!I35="C","A"," ")</f>
        <v> </v>
      </c>
      <c r="J12" s="102" t="str">
        <f>IF(Achievements!J35="C","A"," ")</f>
        <v> </v>
      </c>
      <c r="K12" s="102" t="str">
        <f>IF(Achievements!K35="C","A"," ")</f>
        <v> </v>
      </c>
      <c r="L12" s="102" t="str">
        <f>IF(Achievements!L35="C","A"," ")</f>
        <v> </v>
      </c>
      <c r="M12" s="102" t="str">
        <f>IF(Achievements!M35="C","A"," ")</f>
        <v> </v>
      </c>
      <c r="N12" s="102" t="str">
        <f>IF(Achievements!N35="C","A"," ")</f>
        <v> </v>
      </c>
      <c r="O12" s="102" t="str">
        <f>IF(Achievements!O35="C","A"," ")</f>
        <v> </v>
      </c>
      <c r="P12" s="102" t="str">
        <f>IF(Achievements!P35="C","A"," ")</f>
        <v> </v>
      </c>
      <c r="Q12" s="102" t="str">
        <f>IF(Achievements!Q35="C","A"," ")</f>
        <v> </v>
      </c>
      <c r="R12" s="102" t="str">
        <f>IF(Achievements!R35="C","A"," ")</f>
        <v> </v>
      </c>
      <c r="S12" s="102" t="str">
        <f>IF(Achievements!S35="C","A"," ")</f>
        <v> </v>
      </c>
      <c r="T12" s="218"/>
    </row>
    <row r="13" spans="1:20" ht="12.75" customHeight="1">
      <c r="A13" s="218"/>
      <c r="B13" s="101">
        <v>3</v>
      </c>
      <c r="C13" s="66" t="s">
        <v>186</v>
      </c>
      <c r="D13" s="116"/>
      <c r="E13" s="36"/>
      <c r="F13" s="36"/>
      <c r="G13" s="36"/>
      <c r="H13" s="36"/>
      <c r="I13" s="36"/>
      <c r="J13" s="36"/>
      <c r="K13" s="36"/>
      <c r="L13" s="36"/>
      <c r="M13" s="36"/>
      <c r="N13" s="36"/>
      <c r="O13" s="36"/>
      <c r="P13" s="36"/>
      <c r="Q13" s="36"/>
      <c r="R13" s="36"/>
      <c r="S13" s="111"/>
      <c r="T13" s="218"/>
    </row>
    <row r="14" spans="1:20" ht="12.75">
      <c r="A14" s="218"/>
      <c r="B14" s="101">
        <v>4</v>
      </c>
      <c r="C14" s="66" t="s">
        <v>187</v>
      </c>
      <c r="D14" s="116"/>
      <c r="E14" s="36"/>
      <c r="F14" s="36"/>
      <c r="G14" s="36"/>
      <c r="H14" s="36"/>
      <c r="I14" s="36"/>
      <c r="J14" s="36"/>
      <c r="K14" s="36"/>
      <c r="L14" s="36"/>
      <c r="M14" s="36"/>
      <c r="N14" s="36"/>
      <c r="O14" s="36"/>
      <c r="P14" s="36"/>
      <c r="Q14" s="36"/>
      <c r="R14" s="36"/>
      <c r="S14" s="111"/>
      <c r="T14" s="218"/>
    </row>
    <row r="15" spans="1:20" ht="13.5" thickBot="1">
      <c r="A15" s="218"/>
      <c r="B15" s="101">
        <v>5</v>
      </c>
      <c r="C15" s="66" t="s">
        <v>188</v>
      </c>
      <c r="D15" s="116"/>
      <c r="E15" s="36"/>
      <c r="F15" s="36"/>
      <c r="G15" s="36"/>
      <c r="H15" s="36"/>
      <c r="I15" s="36"/>
      <c r="J15" s="36"/>
      <c r="K15" s="36"/>
      <c r="L15" s="36"/>
      <c r="M15" s="36"/>
      <c r="N15" s="36"/>
      <c r="O15" s="36"/>
      <c r="P15" s="36"/>
      <c r="Q15" s="36"/>
      <c r="R15" s="36"/>
      <c r="S15" s="111"/>
      <c r="T15" s="218"/>
    </row>
    <row r="16" spans="1:20" ht="13.5" thickBot="1">
      <c r="A16" s="218"/>
      <c r="B16" s="112"/>
      <c r="C16" s="209" t="s">
        <v>7</v>
      </c>
      <c r="D16" s="209"/>
      <c r="E16" s="105" t="str">
        <f>IF(COUNTIF(E11:E15,"A")=5,"C",IF(COUNTIF(E11:E15,"A")&gt;0,"P"," "))</f>
        <v> </v>
      </c>
      <c r="F16" s="105" t="str">
        <f aca="true" t="shared" si="1" ref="F16:S16">IF(COUNTIF(F11:F15,"A")=5,"C",IF(COUNTIF(F11:F15,"A")&gt;0,"P"," "))</f>
        <v> </v>
      </c>
      <c r="G16" s="105" t="str">
        <f t="shared" si="1"/>
        <v> </v>
      </c>
      <c r="H16" s="105" t="str">
        <f t="shared" si="1"/>
        <v> </v>
      </c>
      <c r="I16" s="105" t="str">
        <f t="shared" si="1"/>
        <v> </v>
      </c>
      <c r="J16" s="105" t="str">
        <f t="shared" si="1"/>
        <v> </v>
      </c>
      <c r="K16" s="105" t="str">
        <f t="shared" si="1"/>
        <v> </v>
      </c>
      <c r="L16" s="105" t="str">
        <f t="shared" si="1"/>
        <v> </v>
      </c>
      <c r="M16" s="105" t="str">
        <f t="shared" si="1"/>
        <v> </v>
      </c>
      <c r="N16" s="105" t="str">
        <f t="shared" si="1"/>
        <v> </v>
      </c>
      <c r="O16" s="105" t="str">
        <f t="shared" si="1"/>
        <v> </v>
      </c>
      <c r="P16" s="105" t="str">
        <f t="shared" si="1"/>
        <v> </v>
      </c>
      <c r="Q16" s="105" t="str">
        <f t="shared" si="1"/>
        <v> </v>
      </c>
      <c r="R16" s="105" t="str">
        <f t="shared" si="1"/>
        <v> </v>
      </c>
      <c r="S16" s="105" t="str">
        <f t="shared" si="1"/>
        <v> </v>
      </c>
      <c r="T16" s="218"/>
    </row>
    <row r="17" spans="1:20" ht="20.25" customHeight="1">
      <c r="A17" s="218"/>
      <c r="B17" s="94" t="s">
        <v>232</v>
      </c>
      <c r="C17" s="104"/>
      <c r="D17" s="104"/>
      <c r="F17" s="104"/>
      <c r="G17" s="104"/>
      <c r="H17" s="104"/>
      <c r="I17" s="104"/>
      <c r="J17" s="104"/>
      <c r="K17" s="104"/>
      <c r="L17" s="104"/>
      <c r="M17" s="104"/>
      <c r="N17" s="104"/>
      <c r="O17" s="104"/>
      <c r="P17" s="104"/>
      <c r="Q17" s="104"/>
      <c r="R17" s="104"/>
      <c r="S17" s="117"/>
      <c r="T17" s="218"/>
    </row>
    <row r="18" spans="1:20" ht="12.75" customHeight="1">
      <c r="A18" s="218"/>
      <c r="C18" s="115" t="s">
        <v>179</v>
      </c>
      <c r="D18" s="207" t="s">
        <v>189</v>
      </c>
      <c r="E18" s="207"/>
      <c r="F18" s="207"/>
      <c r="G18" s="207"/>
      <c r="H18" s="207"/>
      <c r="I18" s="207"/>
      <c r="J18" s="207"/>
      <c r="K18" s="207"/>
      <c r="L18" s="207"/>
      <c r="M18" s="207"/>
      <c r="N18" s="207"/>
      <c r="O18" s="207"/>
      <c r="P18" s="207"/>
      <c r="S18" s="118"/>
      <c r="T18" s="218"/>
    </row>
    <row r="19" spans="1:20" ht="12.75" customHeight="1">
      <c r="A19" s="218"/>
      <c r="B19" s="101" t="s">
        <v>190</v>
      </c>
      <c r="C19" s="119" t="s">
        <v>191</v>
      </c>
      <c r="D19" s="116"/>
      <c r="E19" s="120"/>
      <c r="F19" s="120"/>
      <c r="G19" s="120"/>
      <c r="H19" s="120"/>
      <c r="I19" s="120"/>
      <c r="J19" s="120"/>
      <c r="K19" s="120"/>
      <c r="L19" s="120"/>
      <c r="M19" s="120"/>
      <c r="N19" s="120"/>
      <c r="O19" s="120"/>
      <c r="P19" s="120"/>
      <c r="Q19" s="120"/>
      <c r="R19" s="120"/>
      <c r="S19" s="121"/>
      <c r="T19" s="218"/>
    </row>
    <row r="20" spans="1:20" ht="12.75">
      <c r="A20" s="218"/>
      <c r="B20" s="101" t="s">
        <v>192</v>
      </c>
      <c r="C20" s="214" t="s">
        <v>238</v>
      </c>
      <c r="D20" s="215"/>
      <c r="E20" s="102" t="str">
        <f>IF(COUNTIF(Achievements!E32:E34,"A")&gt;0,"A"," ")</f>
        <v> </v>
      </c>
      <c r="F20" s="102" t="str">
        <f>IF(COUNTIF(Achievements!F32:F34,"A")&gt;0,"A"," ")</f>
        <v> </v>
      </c>
      <c r="G20" s="102" t="str">
        <f>IF(COUNTIF(Achievements!G32:G34,"A")&gt;0,"A"," ")</f>
        <v> </v>
      </c>
      <c r="H20" s="102" t="str">
        <f>IF(COUNTIF(Achievements!H32:H34,"A")&gt;0,"A"," ")</f>
        <v> </v>
      </c>
      <c r="I20" s="102" t="str">
        <f>IF(COUNTIF(Achievements!I32:I34,"A")&gt;0,"A"," ")</f>
        <v> </v>
      </c>
      <c r="J20" s="102" t="str">
        <f>IF(COUNTIF(Achievements!J32:J34,"A")&gt;0,"A"," ")</f>
        <v> </v>
      </c>
      <c r="K20" s="102" t="str">
        <f>IF(COUNTIF(Achievements!K32:K34,"A")&gt;0,"A"," ")</f>
        <v> </v>
      </c>
      <c r="L20" s="102" t="str">
        <f>IF(COUNTIF(Achievements!L32:L34,"A")&gt;0,"A"," ")</f>
        <v> </v>
      </c>
      <c r="M20" s="102" t="str">
        <f>IF(COUNTIF(Achievements!M32:M34,"A")&gt;0,"A"," ")</f>
        <v> </v>
      </c>
      <c r="N20" s="102" t="str">
        <f>IF(COUNTIF(Achievements!N32:N34,"A")&gt;0,"A"," ")</f>
        <v> </v>
      </c>
      <c r="O20" s="102" t="str">
        <f>IF(COUNTIF(Achievements!O32:O34,"A")&gt;0,"A"," ")</f>
        <v> </v>
      </c>
      <c r="P20" s="102" t="str">
        <f>IF(COUNTIF(Achievements!P32:P34,"A")&gt;0,"A"," ")</f>
        <v> </v>
      </c>
      <c r="Q20" s="102" t="str">
        <f>IF(COUNTIF(Achievements!Q32:Q34,"A")&gt;0,"A"," ")</f>
        <v> </v>
      </c>
      <c r="R20" s="102" t="str">
        <f>IF(COUNTIF(Achievements!R32:R34,"A")&gt;0,"A"," ")</f>
        <v> </v>
      </c>
      <c r="S20" s="102" t="str">
        <f>IF(COUNTIF(Achievements!S32:S34,"A")&gt;0,"A"," ")</f>
        <v> </v>
      </c>
      <c r="T20" s="218"/>
    </row>
    <row r="21" spans="1:20" ht="12.75">
      <c r="A21" s="218"/>
      <c r="B21" s="101">
        <v>1</v>
      </c>
      <c r="C21" s="205" t="s">
        <v>193</v>
      </c>
      <c r="D21" s="206"/>
      <c r="E21" s="36"/>
      <c r="F21" s="36"/>
      <c r="G21" s="36"/>
      <c r="H21" s="36"/>
      <c r="I21" s="36"/>
      <c r="J21" s="36"/>
      <c r="K21" s="36"/>
      <c r="L21" s="36"/>
      <c r="M21" s="36"/>
      <c r="N21" s="36"/>
      <c r="O21" s="36"/>
      <c r="P21" s="36"/>
      <c r="Q21" s="36"/>
      <c r="R21" s="36"/>
      <c r="S21" s="111"/>
      <c r="T21" s="218"/>
    </row>
    <row r="22" spans="1:20" ht="12.75">
      <c r="A22" s="218"/>
      <c r="B22" s="101">
        <v>2</v>
      </c>
      <c r="C22" s="205" t="s">
        <v>194</v>
      </c>
      <c r="D22" s="206"/>
      <c r="E22" s="36"/>
      <c r="F22" s="36"/>
      <c r="G22" s="36"/>
      <c r="H22" s="36"/>
      <c r="I22" s="36"/>
      <c r="J22" s="36"/>
      <c r="K22" s="36"/>
      <c r="L22" s="36"/>
      <c r="M22" s="36"/>
      <c r="N22" s="36"/>
      <c r="O22" s="36"/>
      <c r="P22" s="36"/>
      <c r="Q22" s="36"/>
      <c r="R22" s="36"/>
      <c r="S22" s="111"/>
      <c r="T22" s="218"/>
    </row>
    <row r="23" spans="1:20" ht="12.75">
      <c r="A23" s="218"/>
      <c r="B23" s="101">
        <v>3</v>
      </c>
      <c r="C23" s="205" t="s">
        <v>195</v>
      </c>
      <c r="D23" s="206"/>
      <c r="E23" s="36"/>
      <c r="F23" s="36"/>
      <c r="G23" s="36"/>
      <c r="H23" s="36"/>
      <c r="I23" s="36"/>
      <c r="J23" s="36"/>
      <c r="K23" s="36"/>
      <c r="L23" s="36"/>
      <c r="M23" s="36"/>
      <c r="N23" s="36"/>
      <c r="O23" s="36"/>
      <c r="P23" s="36"/>
      <c r="Q23" s="36"/>
      <c r="R23" s="36"/>
      <c r="S23" s="111"/>
      <c r="T23" s="218"/>
    </row>
    <row r="24" spans="1:20" ht="12.75">
      <c r="A24" s="218"/>
      <c r="B24" s="101">
        <v>4</v>
      </c>
      <c r="C24" s="205" t="s">
        <v>196</v>
      </c>
      <c r="D24" s="206"/>
      <c r="E24" s="36"/>
      <c r="F24" s="36"/>
      <c r="G24" s="36"/>
      <c r="H24" s="36"/>
      <c r="I24" s="36"/>
      <c r="J24" s="36"/>
      <c r="K24" s="36"/>
      <c r="L24" s="36"/>
      <c r="M24" s="36"/>
      <c r="N24" s="36"/>
      <c r="O24" s="36"/>
      <c r="P24" s="36"/>
      <c r="Q24" s="36"/>
      <c r="R24" s="36"/>
      <c r="S24" s="111"/>
      <c r="T24" s="218"/>
    </row>
    <row r="25" spans="1:20" ht="12.75">
      <c r="A25" s="218"/>
      <c r="B25" s="101">
        <v>5</v>
      </c>
      <c r="C25" s="103" t="s">
        <v>197</v>
      </c>
      <c r="D25" s="116"/>
      <c r="E25" s="36"/>
      <c r="F25" s="36"/>
      <c r="G25" s="36"/>
      <c r="H25" s="36"/>
      <c r="I25" s="36"/>
      <c r="J25" s="36"/>
      <c r="K25" s="36"/>
      <c r="L25" s="36"/>
      <c r="M25" s="36"/>
      <c r="N25" s="36"/>
      <c r="O25" s="36"/>
      <c r="P25" s="36"/>
      <c r="Q25" s="36"/>
      <c r="R25" s="36"/>
      <c r="S25" s="111"/>
      <c r="T25" s="218"/>
    </row>
    <row r="26" spans="1:20" ht="12.75">
      <c r="A26" s="218"/>
      <c r="B26" s="101">
        <v>6</v>
      </c>
      <c r="C26" s="103" t="s">
        <v>198</v>
      </c>
      <c r="D26" s="116"/>
      <c r="E26" s="36"/>
      <c r="F26" s="36"/>
      <c r="G26" s="36"/>
      <c r="H26" s="36"/>
      <c r="I26" s="36"/>
      <c r="J26" s="36"/>
      <c r="K26" s="36"/>
      <c r="L26" s="36"/>
      <c r="M26" s="36"/>
      <c r="N26" s="36"/>
      <c r="O26" s="36"/>
      <c r="P26" s="36"/>
      <c r="Q26" s="36"/>
      <c r="R26" s="36"/>
      <c r="S26" s="111"/>
      <c r="T26" s="218"/>
    </row>
    <row r="27" spans="1:20" ht="12.75">
      <c r="A27" s="218"/>
      <c r="B27" s="101">
        <v>7</v>
      </c>
      <c r="C27" s="103" t="s">
        <v>199</v>
      </c>
      <c r="D27" s="116"/>
      <c r="E27" s="36"/>
      <c r="F27" s="36"/>
      <c r="G27" s="36"/>
      <c r="H27" s="36"/>
      <c r="I27" s="36"/>
      <c r="J27" s="36"/>
      <c r="K27" s="36"/>
      <c r="L27" s="36"/>
      <c r="M27" s="36"/>
      <c r="N27" s="36"/>
      <c r="O27" s="36"/>
      <c r="P27" s="36"/>
      <c r="Q27" s="36"/>
      <c r="R27" s="36"/>
      <c r="S27" s="111"/>
      <c r="T27" s="218"/>
    </row>
    <row r="28" spans="1:20" ht="12.75">
      <c r="A28" s="218"/>
      <c r="B28" s="101">
        <v>8</v>
      </c>
      <c r="C28" s="103" t="s">
        <v>200</v>
      </c>
      <c r="D28" s="116"/>
      <c r="E28" s="36"/>
      <c r="F28" s="36"/>
      <c r="G28" s="36"/>
      <c r="H28" s="36"/>
      <c r="I28" s="36"/>
      <c r="J28" s="36"/>
      <c r="K28" s="36"/>
      <c r="L28" s="36"/>
      <c r="M28" s="36"/>
      <c r="N28" s="36"/>
      <c r="O28" s="36"/>
      <c r="P28" s="36"/>
      <c r="Q28" s="36"/>
      <c r="R28" s="36"/>
      <c r="S28" s="111"/>
      <c r="T28" s="218"/>
    </row>
    <row r="29" spans="1:20" ht="12.75">
      <c r="A29" s="218"/>
      <c r="B29" s="101">
        <v>9</v>
      </c>
      <c r="C29" s="205" t="s">
        <v>201</v>
      </c>
      <c r="D29" s="206"/>
      <c r="E29" s="36"/>
      <c r="F29" s="36"/>
      <c r="G29" s="36"/>
      <c r="H29" s="36"/>
      <c r="I29" s="36"/>
      <c r="J29" s="36"/>
      <c r="K29" s="36"/>
      <c r="L29" s="36"/>
      <c r="M29" s="36"/>
      <c r="N29" s="36"/>
      <c r="O29" s="36"/>
      <c r="P29" s="36"/>
      <c r="Q29" s="36"/>
      <c r="R29" s="36"/>
      <c r="S29" s="111"/>
      <c r="T29" s="218"/>
    </row>
    <row r="30" spans="1:20" ht="12.75">
      <c r="A30" s="218"/>
      <c r="B30" s="101">
        <v>10</v>
      </c>
      <c r="C30" s="103" t="s">
        <v>202</v>
      </c>
      <c r="D30" s="116"/>
      <c r="E30" s="36"/>
      <c r="F30" s="36"/>
      <c r="G30" s="36"/>
      <c r="H30" s="36"/>
      <c r="I30" s="36"/>
      <c r="J30" s="36"/>
      <c r="K30" s="36"/>
      <c r="L30" s="36"/>
      <c r="M30" s="36"/>
      <c r="N30" s="36"/>
      <c r="O30" s="36"/>
      <c r="P30" s="36"/>
      <c r="Q30" s="36"/>
      <c r="R30" s="36"/>
      <c r="S30" s="111"/>
      <c r="T30" s="218"/>
    </row>
    <row r="31" spans="1:20" ht="12.75">
      <c r="A31" s="218"/>
      <c r="B31" s="101">
        <v>11</v>
      </c>
      <c r="C31" s="103" t="s">
        <v>203</v>
      </c>
      <c r="D31" s="116"/>
      <c r="E31" s="36"/>
      <c r="F31" s="36"/>
      <c r="G31" s="36"/>
      <c r="H31" s="36"/>
      <c r="I31" s="36"/>
      <c r="J31" s="36"/>
      <c r="K31" s="36"/>
      <c r="L31" s="36"/>
      <c r="M31" s="36"/>
      <c r="N31" s="36"/>
      <c r="O31" s="36"/>
      <c r="P31" s="36"/>
      <c r="Q31" s="36"/>
      <c r="R31" s="36"/>
      <c r="S31" s="111"/>
      <c r="T31" s="218"/>
    </row>
    <row r="32" spans="1:20" ht="12.75">
      <c r="A32" s="218"/>
      <c r="B32" s="101">
        <v>12</v>
      </c>
      <c r="C32" s="205" t="s">
        <v>204</v>
      </c>
      <c r="D32" s="206"/>
      <c r="E32" s="36"/>
      <c r="F32" s="36"/>
      <c r="G32" s="36"/>
      <c r="H32" s="36"/>
      <c r="I32" s="36"/>
      <c r="J32" s="36"/>
      <c r="K32" s="36"/>
      <c r="L32" s="36"/>
      <c r="M32" s="36"/>
      <c r="N32" s="36"/>
      <c r="O32" s="36"/>
      <c r="P32" s="36"/>
      <c r="Q32" s="36"/>
      <c r="R32" s="36"/>
      <c r="S32" s="111"/>
      <c r="T32" s="218"/>
    </row>
    <row r="33" spans="1:20" ht="13.5" thickBot="1">
      <c r="A33" s="218"/>
      <c r="B33" s="101">
        <v>13</v>
      </c>
      <c r="C33" s="103" t="s">
        <v>205</v>
      </c>
      <c r="D33" s="116"/>
      <c r="E33" s="36"/>
      <c r="F33" s="36"/>
      <c r="G33" s="36"/>
      <c r="H33" s="36"/>
      <c r="I33" s="36"/>
      <c r="J33" s="36"/>
      <c r="K33" s="36"/>
      <c r="L33" s="36"/>
      <c r="M33" s="36"/>
      <c r="N33" s="36"/>
      <c r="O33" s="36"/>
      <c r="P33" s="36"/>
      <c r="Q33" s="36"/>
      <c r="R33" s="36"/>
      <c r="S33" s="111"/>
      <c r="T33" s="218"/>
    </row>
    <row r="34" spans="1:20" ht="13.5" thickBot="1">
      <c r="A34" s="218"/>
      <c r="B34" s="112"/>
      <c r="C34" s="209" t="s">
        <v>7</v>
      </c>
      <c r="D34" s="209"/>
      <c r="E34" s="105" t="str">
        <f>IF(AND(COUNTIF(E19:E20,"A")=2,COUNTIF(E21:E33,"A")&gt;2),"C",IF(COUNTIF(E19:E33,"A")&gt;0,"P"," "))</f>
        <v> </v>
      </c>
      <c r="F34" s="105" t="str">
        <f aca="true" t="shared" si="2" ref="F34:S34">IF(AND(COUNTIF(F19:F20,"A")=2,COUNTIF(F21:F33,"A")&gt;2),"C",IF(COUNTIF(F19:F33,"A")&gt;0,"P"," "))</f>
        <v> </v>
      </c>
      <c r="G34" s="105" t="str">
        <f t="shared" si="2"/>
        <v> </v>
      </c>
      <c r="H34" s="105" t="str">
        <f t="shared" si="2"/>
        <v> </v>
      </c>
      <c r="I34" s="105" t="str">
        <f t="shared" si="2"/>
        <v> </v>
      </c>
      <c r="J34" s="105" t="str">
        <f t="shared" si="2"/>
        <v> </v>
      </c>
      <c r="K34" s="105" t="str">
        <f t="shared" si="2"/>
        <v> </v>
      </c>
      <c r="L34" s="105" t="str">
        <f t="shared" si="2"/>
        <v> </v>
      </c>
      <c r="M34" s="105" t="str">
        <f t="shared" si="2"/>
        <v> </v>
      </c>
      <c r="N34" s="105" t="str">
        <f t="shared" si="2"/>
        <v> </v>
      </c>
      <c r="O34" s="105" t="str">
        <f t="shared" si="2"/>
        <v> </v>
      </c>
      <c r="P34" s="105" t="str">
        <f t="shared" si="2"/>
        <v> </v>
      </c>
      <c r="Q34" s="105" t="str">
        <f t="shared" si="2"/>
        <v> </v>
      </c>
      <c r="R34" s="105" t="str">
        <f t="shared" si="2"/>
        <v> </v>
      </c>
      <c r="S34" s="105" t="str">
        <f t="shared" si="2"/>
        <v> </v>
      </c>
      <c r="T34" s="218"/>
    </row>
    <row r="35" spans="1:20" ht="20.25" customHeight="1">
      <c r="A35" s="218"/>
      <c r="B35" s="1" t="s">
        <v>206</v>
      </c>
      <c r="C35" s="1"/>
      <c r="S35" s="122"/>
      <c r="T35" s="218"/>
    </row>
    <row r="36" spans="1:20" ht="12.75">
      <c r="A36" s="218"/>
      <c r="B36" s="1"/>
      <c r="C36" s="115" t="s">
        <v>179</v>
      </c>
      <c r="D36" s="207" t="s">
        <v>207</v>
      </c>
      <c r="E36" s="207"/>
      <c r="F36" s="207"/>
      <c r="G36" s="207"/>
      <c r="H36" s="207"/>
      <c r="I36" s="207"/>
      <c r="J36" s="207"/>
      <c r="K36" s="207"/>
      <c r="L36" s="207"/>
      <c r="M36" s="207"/>
      <c r="S36" s="118"/>
      <c r="T36" s="218"/>
    </row>
    <row r="37" spans="1:20" ht="38.25" customHeight="1" thickBot="1">
      <c r="A37" s="218"/>
      <c r="B37" s="110">
        <v>1</v>
      </c>
      <c r="C37" s="216" t="s">
        <v>208</v>
      </c>
      <c r="D37" s="217"/>
      <c r="E37" s="36"/>
      <c r="F37" s="36"/>
      <c r="G37" s="36"/>
      <c r="H37" s="36"/>
      <c r="I37" s="36"/>
      <c r="J37" s="36"/>
      <c r="K37" s="36"/>
      <c r="L37" s="36"/>
      <c r="M37" s="36"/>
      <c r="N37" s="36"/>
      <c r="O37" s="36"/>
      <c r="P37" s="36"/>
      <c r="Q37" s="36"/>
      <c r="R37" s="36"/>
      <c r="S37" s="111"/>
      <c r="T37" s="218"/>
    </row>
    <row r="38" spans="1:20" ht="13.5" thickBot="1">
      <c r="A38" s="218"/>
      <c r="B38" s="112"/>
      <c r="C38" s="209" t="s">
        <v>7</v>
      </c>
      <c r="D38" s="209"/>
      <c r="E38" s="105" t="str">
        <f aca="true" t="shared" si="3" ref="E38:S38">IF(E37="A","C"," ")</f>
        <v> </v>
      </c>
      <c r="F38" s="105" t="str">
        <f t="shared" si="3"/>
        <v> </v>
      </c>
      <c r="G38" s="105" t="str">
        <f t="shared" si="3"/>
        <v> </v>
      </c>
      <c r="H38" s="105" t="str">
        <f t="shared" si="3"/>
        <v> </v>
      </c>
      <c r="I38" s="105" t="str">
        <f t="shared" si="3"/>
        <v> </v>
      </c>
      <c r="J38" s="105" t="str">
        <f t="shared" si="3"/>
        <v> </v>
      </c>
      <c r="K38" s="105" t="str">
        <f t="shared" si="3"/>
        <v> </v>
      </c>
      <c r="L38" s="105" t="str">
        <f t="shared" si="3"/>
        <v> </v>
      </c>
      <c r="M38" s="105" t="str">
        <f t="shared" si="3"/>
        <v> </v>
      </c>
      <c r="N38" s="105" t="str">
        <f t="shared" si="3"/>
        <v> </v>
      </c>
      <c r="O38" s="105" t="str">
        <f t="shared" si="3"/>
        <v> </v>
      </c>
      <c r="P38" s="105" t="str">
        <f t="shared" si="3"/>
        <v> </v>
      </c>
      <c r="Q38" s="105" t="str">
        <f t="shared" si="3"/>
        <v> </v>
      </c>
      <c r="R38" s="105" t="str">
        <f t="shared" si="3"/>
        <v> </v>
      </c>
      <c r="S38" s="113" t="str">
        <f t="shared" si="3"/>
        <v> </v>
      </c>
      <c r="T38" s="218"/>
    </row>
    <row r="39" spans="1:20" ht="20.25" customHeight="1">
      <c r="A39" s="218"/>
      <c r="B39" s="1" t="s">
        <v>209</v>
      </c>
      <c r="C39" s="1"/>
      <c r="E39" t="s">
        <v>210</v>
      </c>
      <c r="S39" s="122"/>
      <c r="T39" s="218"/>
    </row>
    <row r="40" spans="1:20" ht="12.75" customHeight="1">
      <c r="A40" s="218"/>
      <c r="B40" s="1"/>
      <c r="C40" s="115" t="s">
        <v>179</v>
      </c>
      <c r="D40" s="207" t="s">
        <v>211</v>
      </c>
      <c r="E40" s="207"/>
      <c r="F40" s="207"/>
      <c r="G40" s="207"/>
      <c r="H40" s="207"/>
      <c r="I40" s="207"/>
      <c r="J40" s="207"/>
      <c r="K40" s="207"/>
      <c r="L40" s="207"/>
      <c r="M40" s="207"/>
      <c r="N40" s="207"/>
      <c r="O40" s="207"/>
      <c r="P40" s="123"/>
      <c r="Q40" s="123"/>
      <c r="R40" s="123"/>
      <c r="S40" s="123"/>
      <c r="T40" s="218"/>
    </row>
    <row r="41" spans="1:20" ht="12.75" customHeight="1">
      <c r="A41" s="218"/>
      <c r="B41" s="108">
        <v>1</v>
      </c>
      <c r="C41" s="219" t="s">
        <v>216</v>
      </c>
      <c r="D41" s="219"/>
      <c r="E41" s="102" t="str">
        <f>IF(Achievements!E25="C","A"," ")</f>
        <v> </v>
      </c>
      <c r="F41" s="102" t="str">
        <f>IF(Achievements!F25="C","A"," ")</f>
        <v> </v>
      </c>
      <c r="G41" s="102" t="str">
        <f>IF(Achievements!G25="C","A"," ")</f>
        <v> </v>
      </c>
      <c r="H41" s="102" t="str">
        <f>IF(Achievements!H25="C","A"," ")</f>
        <v> </v>
      </c>
      <c r="I41" s="102" t="str">
        <f>IF(Achievements!I25="C","A"," ")</f>
        <v> </v>
      </c>
      <c r="J41" s="102" t="str">
        <f>IF(Achievements!J25="C","A"," ")</f>
        <v> </v>
      </c>
      <c r="K41" s="102" t="str">
        <f>IF(Achievements!K25="C","A"," ")</f>
        <v> </v>
      </c>
      <c r="L41" s="102" t="str">
        <f>IF(Achievements!L25="C","A"," ")</f>
        <v> </v>
      </c>
      <c r="M41" s="102" t="str">
        <f>IF(Achievements!M25="C","A"," ")</f>
        <v> </v>
      </c>
      <c r="N41" s="102" t="str">
        <f>IF(Achievements!N25="C","A"," ")</f>
        <v> </v>
      </c>
      <c r="O41" s="102" t="str">
        <f>IF(Achievements!O25="C","A"," ")</f>
        <v> </v>
      </c>
      <c r="P41" s="102" t="str">
        <f>IF(Achievements!P25="C","A"," ")</f>
        <v> </v>
      </c>
      <c r="Q41" s="102" t="str">
        <f>IF(Achievements!Q25="C","A"," ")</f>
        <v> </v>
      </c>
      <c r="R41" s="102" t="str">
        <f>IF(Achievements!R25="C","A"," ")</f>
        <v> </v>
      </c>
      <c r="S41" s="102" t="str">
        <f>IF(Achievements!S25="C","A"," ")</f>
        <v> </v>
      </c>
      <c r="T41" s="218"/>
    </row>
    <row r="42" spans="1:20" ht="12.75">
      <c r="A42" s="218"/>
      <c r="B42" s="108">
        <v>2</v>
      </c>
      <c r="C42" s="219" t="s">
        <v>217</v>
      </c>
      <c r="D42" s="219"/>
      <c r="E42" s="102" t="str">
        <f>IF(AND(Electives!E34&gt;0,Electives!E34&lt;&gt;" "),"A"," ")</f>
        <v> </v>
      </c>
      <c r="F42" s="102" t="str">
        <f>IF(AND(Electives!F34&gt;0,Electives!F34&lt;&gt;" "),"A"," ")</f>
        <v> </v>
      </c>
      <c r="G42" s="102" t="str">
        <f>IF(AND(Electives!G34&gt;0,Electives!G34&lt;&gt;" "),"A"," ")</f>
        <v> </v>
      </c>
      <c r="H42" s="102" t="str">
        <f>IF(AND(Electives!H34&gt;0,Electives!H34&lt;&gt;" "),"A"," ")</f>
        <v> </v>
      </c>
      <c r="I42" s="102" t="str">
        <f>IF(AND(Electives!I34&gt;0,Electives!I34&lt;&gt;" "),"A"," ")</f>
        <v> </v>
      </c>
      <c r="J42" s="102" t="str">
        <f>IF(AND(Electives!J34&gt;0,Electives!J34&lt;&gt;" "),"A"," ")</f>
        <v> </v>
      </c>
      <c r="K42" s="102" t="str">
        <f>IF(AND(Electives!K34&gt;0,Electives!K34&lt;&gt;" "),"A"," ")</f>
        <v> </v>
      </c>
      <c r="L42" s="102" t="str">
        <f>IF(AND(Electives!L34&gt;0,Electives!L34&lt;&gt;" "),"A"," ")</f>
        <v> </v>
      </c>
      <c r="M42" s="102" t="str">
        <f>IF(AND(Electives!M34&gt;0,Electives!M34&lt;&gt;" "),"A"," ")</f>
        <v> </v>
      </c>
      <c r="N42" s="102" t="str">
        <f>IF(AND(Electives!N34&gt;0,Electives!N34&lt;&gt;" "),"A"," ")</f>
        <v> </v>
      </c>
      <c r="O42" s="102" t="str">
        <f>IF(AND(Electives!O34&gt;0,Electives!O34&lt;&gt;" "),"A"," ")</f>
        <v> </v>
      </c>
      <c r="P42" s="102" t="str">
        <f>IF(AND(Electives!P34&gt;0,Electives!P34&lt;&gt;" "),"A"," ")</f>
        <v> </v>
      </c>
      <c r="Q42" s="102" t="str">
        <f>IF(AND(Electives!Q34&gt;0,Electives!Q34&lt;&gt;" "),"A"," ")</f>
        <v> </v>
      </c>
      <c r="R42" s="102" t="str">
        <f>IF(AND(Electives!R34&gt;0,Electives!R34&lt;&gt;" "),"A"," ")</f>
        <v> </v>
      </c>
      <c r="S42" s="102" t="str">
        <f>IF(AND(Electives!S34&gt;0,Electives!S34&lt;&gt;" "),"A"," ")</f>
        <v> </v>
      </c>
      <c r="T42" s="218"/>
    </row>
    <row r="43" spans="1:20" ht="12.75">
      <c r="A43" s="218"/>
      <c r="B43" s="108" t="s">
        <v>212</v>
      </c>
      <c r="C43" s="220" t="s">
        <v>218</v>
      </c>
      <c r="D43" s="220"/>
      <c r="E43" s="36"/>
      <c r="F43" s="36"/>
      <c r="G43" s="36"/>
      <c r="H43" s="36"/>
      <c r="I43" s="36"/>
      <c r="J43" s="36"/>
      <c r="K43" s="36"/>
      <c r="L43" s="36"/>
      <c r="M43" s="36"/>
      <c r="N43" s="36"/>
      <c r="O43" s="36"/>
      <c r="P43" s="36"/>
      <c r="Q43" s="36"/>
      <c r="R43" s="36"/>
      <c r="S43" s="111"/>
      <c r="T43" s="218"/>
    </row>
    <row r="44" spans="1:20" ht="12.75">
      <c r="A44" s="218"/>
      <c r="B44" s="108" t="s">
        <v>213</v>
      </c>
      <c r="C44" s="219" t="s">
        <v>219</v>
      </c>
      <c r="D44" s="219"/>
      <c r="E44" s="36"/>
      <c r="F44" s="36"/>
      <c r="G44" s="36"/>
      <c r="H44" s="36"/>
      <c r="I44" s="36"/>
      <c r="J44" s="36"/>
      <c r="K44" s="36"/>
      <c r="L44" s="36"/>
      <c r="M44" s="36"/>
      <c r="N44" s="36"/>
      <c r="O44" s="36"/>
      <c r="P44" s="36"/>
      <c r="Q44" s="36"/>
      <c r="R44" s="36"/>
      <c r="S44" s="111"/>
      <c r="T44" s="218"/>
    </row>
    <row r="45" spans="1:20" ht="13.5" thickBot="1">
      <c r="A45" s="218"/>
      <c r="B45" s="108" t="s">
        <v>214</v>
      </c>
      <c r="C45" s="219" t="s">
        <v>220</v>
      </c>
      <c r="D45" s="219"/>
      <c r="E45" s="36"/>
      <c r="F45" s="36"/>
      <c r="G45" s="36"/>
      <c r="H45" s="36"/>
      <c r="I45" s="36"/>
      <c r="J45" s="36"/>
      <c r="K45" s="36"/>
      <c r="L45" s="36"/>
      <c r="M45" s="36"/>
      <c r="N45" s="36"/>
      <c r="O45" s="36"/>
      <c r="P45" s="36"/>
      <c r="Q45" s="36"/>
      <c r="R45" s="36"/>
      <c r="S45" s="111"/>
      <c r="T45" s="218"/>
    </row>
    <row r="46" spans="1:20" ht="13.5" thickBot="1">
      <c r="A46" s="218"/>
      <c r="B46" s="108"/>
      <c r="C46" s="209" t="s">
        <v>7</v>
      </c>
      <c r="D46" s="209"/>
      <c r="E46" s="105" t="str">
        <f>IF(AND(COUNTIF(E41:E42,"A")=2,(COUNTIF(E43:E45,"A")&gt;0)),"C",IF(COUNTIF(E41:E45,"A")&gt;0,"P"," "))</f>
        <v> </v>
      </c>
      <c r="F46" s="105" t="str">
        <f aca="true" t="shared" si="4" ref="F46:S46">IF(AND(COUNTIF(F41:F42,"A")=2,(COUNTIF(F43:F45,"A")&gt;0)),"C",IF(COUNTIF(F41:F45,"A")&gt;0,"P"," "))</f>
        <v> </v>
      </c>
      <c r="G46" s="105" t="str">
        <f t="shared" si="4"/>
        <v> </v>
      </c>
      <c r="H46" s="105" t="str">
        <f t="shared" si="4"/>
        <v> </v>
      </c>
      <c r="I46" s="105" t="str">
        <f t="shared" si="4"/>
        <v> </v>
      </c>
      <c r="J46" s="105" t="str">
        <f t="shared" si="4"/>
        <v> </v>
      </c>
      <c r="K46" s="105" t="str">
        <f t="shared" si="4"/>
        <v> </v>
      </c>
      <c r="L46" s="105" t="str">
        <f t="shared" si="4"/>
        <v> </v>
      </c>
      <c r="M46" s="105" t="str">
        <f t="shared" si="4"/>
        <v> </v>
      </c>
      <c r="N46" s="105" t="str">
        <f t="shared" si="4"/>
        <v> </v>
      </c>
      <c r="O46" s="105" t="str">
        <f t="shared" si="4"/>
        <v> </v>
      </c>
      <c r="P46" s="105" t="str">
        <f t="shared" si="4"/>
        <v> </v>
      </c>
      <c r="Q46" s="105" t="str">
        <f t="shared" si="4"/>
        <v> </v>
      </c>
      <c r="R46" s="105" t="str">
        <f t="shared" si="4"/>
        <v> </v>
      </c>
      <c r="S46" s="105" t="str">
        <f t="shared" si="4"/>
        <v> </v>
      </c>
      <c r="T46" s="218"/>
    </row>
    <row r="47" spans="2:19" ht="12.75">
      <c r="B47" s="124"/>
      <c r="C47" s="124"/>
      <c r="D47" s="2"/>
      <c r="E47" s="2"/>
      <c r="F47" s="2"/>
      <c r="G47" s="2"/>
      <c r="H47" s="2"/>
      <c r="I47" s="2"/>
      <c r="J47" s="2"/>
      <c r="K47" s="2"/>
      <c r="L47" s="2"/>
      <c r="M47" s="2"/>
      <c r="N47" s="2"/>
      <c r="O47" s="2"/>
      <c r="P47" s="2"/>
      <c r="Q47" s="2"/>
      <c r="R47" s="2"/>
      <c r="S47" s="2"/>
    </row>
    <row r="48" spans="1:19" ht="12.75">
      <c r="A48" s="2"/>
      <c r="B48" s="2"/>
      <c r="C48" s="2"/>
      <c r="D48" s="2"/>
      <c r="E48" s="2"/>
      <c r="F48" s="2"/>
      <c r="G48" s="2"/>
      <c r="H48" s="2"/>
      <c r="I48" s="2"/>
      <c r="J48" s="2"/>
      <c r="K48" s="2"/>
      <c r="L48" s="2"/>
      <c r="M48" s="2"/>
      <c r="N48" s="2"/>
      <c r="O48" s="2"/>
      <c r="P48" s="2"/>
      <c r="Q48" s="2"/>
      <c r="R48" s="2"/>
      <c r="S48" s="2"/>
    </row>
    <row r="49" spans="1:19" ht="12.75">
      <c r="A49" s="2"/>
      <c r="B49" s="2"/>
      <c r="C49" s="2"/>
      <c r="D49" s="2"/>
      <c r="E49" s="2"/>
      <c r="F49" s="2"/>
      <c r="G49" s="2"/>
      <c r="H49" s="2"/>
      <c r="I49" s="2"/>
      <c r="J49" s="2"/>
      <c r="K49" s="2"/>
      <c r="L49" s="2"/>
      <c r="M49" s="2"/>
      <c r="N49" s="2"/>
      <c r="O49" s="2"/>
      <c r="P49" s="2"/>
      <c r="Q49" s="2"/>
      <c r="R49" s="2"/>
      <c r="S49" s="2"/>
    </row>
  </sheetData>
  <sheetProtection password="C42A" sheet="1" objects="1" scenarios="1"/>
  <mergeCells count="44">
    <mergeCell ref="A1:A46"/>
    <mergeCell ref="C45:D45"/>
    <mergeCell ref="C41:D41"/>
    <mergeCell ref="C42:D42"/>
    <mergeCell ref="C43:D43"/>
    <mergeCell ref="C44:D44"/>
    <mergeCell ref="C16:D16"/>
    <mergeCell ref="C7:D7"/>
    <mergeCell ref="D40:O40"/>
    <mergeCell ref="T1:T46"/>
    <mergeCell ref="R1:R4"/>
    <mergeCell ref="L1:L4"/>
    <mergeCell ref="C34:D34"/>
    <mergeCell ref="C38:D38"/>
    <mergeCell ref="C46:D46"/>
    <mergeCell ref="M1:M4"/>
    <mergeCell ref="O1:O4"/>
    <mergeCell ref="Q1:Q4"/>
    <mergeCell ref="N1:N4"/>
    <mergeCell ref="E1:E4"/>
    <mergeCell ref="F1:F4"/>
    <mergeCell ref="K1:K4"/>
    <mergeCell ref="J1:J4"/>
    <mergeCell ref="H1:H4"/>
    <mergeCell ref="D18:P18"/>
    <mergeCell ref="C20:D20"/>
    <mergeCell ref="C37:D37"/>
    <mergeCell ref="D36:M36"/>
    <mergeCell ref="C21:D21"/>
    <mergeCell ref="C24:D24"/>
    <mergeCell ref="C23:D23"/>
    <mergeCell ref="C22:D22"/>
    <mergeCell ref="C29:D29"/>
    <mergeCell ref="C32:D32"/>
    <mergeCell ref="S1:S4"/>
    <mergeCell ref="P1:P4"/>
    <mergeCell ref="C12:D12"/>
    <mergeCell ref="D10:O10"/>
    <mergeCell ref="D6:K6"/>
    <mergeCell ref="C8:D8"/>
    <mergeCell ref="B3:D3"/>
    <mergeCell ref="B4:D4"/>
    <mergeCell ref="G1:G4"/>
    <mergeCell ref="I1:I4"/>
  </mergeCells>
  <hyperlinks>
    <hyperlink ref="D18" r:id="rId1" display="http://www.scouting.org/cubscouts/resources/13-228/index.html"/>
    <hyperlink ref="D40" r:id="rId2" display="http://www.usscouts.org/usscouts/advance/EmergPrep.html"/>
    <hyperlink ref="D10" r:id="rId3" display="http://www.usscouts.org/advance/cubscout/leavenotrace.html"/>
    <hyperlink ref="D36" r:id="rId4" display="http://www.usscouts.org/advance/boyscout/donor.html"/>
    <hyperlink ref="D6:K6" r:id="rId5" display="http://www.geocities.com/~pack215/cgt.html"/>
  </hyperlinks>
  <printOptions/>
  <pageMargins left="0.75" right="0.7" top="1" bottom="1" header="0.5" footer="0.5"/>
  <pageSetup horizontalDpi="600" verticalDpi="600" orientation="portrait" r:id="rId6"/>
  <headerFooter alignWithMargins="0">
    <oddHeader>&amp;C&amp;"Arial,Bold"&amp;14TigerTrax&amp;12
Additional Awards - &amp;D</oddHeader>
    <oddFooter>&amp;CPage &amp;P</oddFoot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F62"/>
  <sheetViews>
    <sheetView showGridLines="0"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9.140625" defaultRowHeight="12.75"/>
  <cols>
    <col min="1" max="1" width="17.8515625" style="0" customWidth="1"/>
    <col min="2" max="2" width="3.28125" style="39" customWidth="1"/>
    <col min="3" max="3" width="7.140625" style="19" customWidth="1"/>
    <col min="4" max="4" width="3.28125" style="45" customWidth="1"/>
    <col min="5" max="5" width="7.140625" style="16" customWidth="1"/>
    <col min="6" max="6" width="3.28125" style="39" customWidth="1"/>
    <col min="7" max="7" width="7.140625" style="16" customWidth="1"/>
    <col min="8" max="8" width="3.28125" style="39" customWidth="1"/>
    <col min="9" max="9" width="7.140625" style="16" customWidth="1"/>
    <col min="10" max="10" width="3.28125" style="39" customWidth="1"/>
    <col min="11" max="11" width="7.140625" style="16" customWidth="1"/>
    <col min="12" max="12" width="3.28125" style="39" customWidth="1"/>
    <col min="13" max="13" width="7.140625" style="16" customWidth="1"/>
    <col min="14" max="14" width="3.28125" style="39" customWidth="1"/>
    <col min="15" max="15" width="7.140625" style="16" customWidth="1"/>
    <col min="16" max="16" width="3.28125" style="39" customWidth="1"/>
    <col min="17" max="17" width="7.140625" style="16" customWidth="1"/>
    <col min="18" max="18" width="3.28125" style="39" customWidth="1"/>
    <col min="19" max="19" width="7.140625" style="16" customWidth="1"/>
    <col min="20" max="20" width="3.28125" style="39" customWidth="1"/>
    <col min="21" max="21" width="7.140625" style="16" customWidth="1"/>
    <col min="22" max="22" width="3.28125" style="39" customWidth="1"/>
    <col min="23" max="23" width="7.140625" style="16" customWidth="1"/>
    <col min="24" max="24" width="3.28125" style="39" customWidth="1"/>
    <col min="25" max="25" width="7.140625" style="16" customWidth="1"/>
    <col min="26" max="26" width="3.28125" style="39" customWidth="1"/>
    <col min="27" max="27" width="7.140625" style="16" customWidth="1"/>
    <col min="28" max="28" width="3.28125" style="39" customWidth="1"/>
    <col min="29" max="29" width="7.140625" style="16" customWidth="1"/>
    <col min="30" max="30" width="3.28125" style="39" customWidth="1"/>
    <col min="31" max="31" width="7.140625" style="16" customWidth="1"/>
  </cols>
  <sheetData>
    <row r="1" spans="1:31" ht="57" customHeight="1">
      <c r="A1" s="64" t="s">
        <v>153</v>
      </c>
      <c r="B1" s="221" t="str">
        <f>'Scout 1'!$A1</f>
        <v>Scout 1</v>
      </c>
      <c r="C1" s="221"/>
      <c r="D1" s="221" t="str">
        <f>'Scout 2'!$A1</f>
        <v>Scout 2</v>
      </c>
      <c r="E1" s="221"/>
      <c r="F1" s="221" t="str">
        <f>'Scout 3'!$A1</f>
        <v>Scout 3</v>
      </c>
      <c r="G1" s="221"/>
      <c r="H1" s="221" t="str">
        <f>'Scout 4'!$A1</f>
        <v>Scout 4</v>
      </c>
      <c r="I1" s="221"/>
      <c r="J1" s="221" t="str">
        <f>'Scout 5'!$A1</f>
        <v>Scout 5</v>
      </c>
      <c r="K1" s="221"/>
      <c r="L1" s="221" t="str">
        <f>'Scout 6'!$A1</f>
        <v>Scout 6</v>
      </c>
      <c r="M1" s="221"/>
      <c r="N1" s="221" t="str">
        <f>'Scout 7'!$A1</f>
        <v>Scout 7</v>
      </c>
      <c r="O1" s="221"/>
      <c r="P1" s="221" t="str">
        <f>'Scout 8'!$A1</f>
        <v>Scout 8</v>
      </c>
      <c r="Q1" s="221"/>
      <c r="R1" s="221" t="str">
        <f>'Scout 9'!$A1</f>
        <v>Scout 9</v>
      </c>
      <c r="S1" s="221"/>
      <c r="T1" s="221" t="str">
        <f>'Scout 10'!$A1</f>
        <v>Scout 10</v>
      </c>
      <c r="U1" s="221"/>
      <c r="V1" s="221" t="str">
        <f>'Scout 11'!$A1</f>
        <v>Scout 11</v>
      </c>
      <c r="W1" s="221"/>
      <c r="X1" s="221" t="str">
        <f>'Scout 12'!$A1</f>
        <v>Scout 12</v>
      </c>
      <c r="Y1" s="221"/>
      <c r="Z1" s="221" t="str">
        <f>'Scout 13'!$A1</f>
        <v>Scout 13</v>
      </c>
      <c r="AA1" s="221"/>
      <c r="AB1" s="221" t="str">
        <f>'Scout 14'!$A1</f>
        <v>Scout 14</v>
      </c>
      <c r="AC1" s="221"/>
      <c r="AD1" s="221" t="str">
        <f>'Scout 15'!$A1</f>
        <v>Scout 15</v>
      </c>
      <c r="AE1" s="222"/>
    </row>
    <row r="2" spans="1:32" ht="45" customHeight="1">
      <c r="A2" s="46"/>
      <c r="B2" s="42" t="s">
        <v>30</v>
      </c>
      <c r="C2" s="41" t="s">
        <v>31</v>
      </c>
      <c r="D2" s="42" t="s">
        <v>30</v>
      </c>
      <c r="E2" s="41" t="s">
        <v>31</v>
      </c>
      <c r="F2" s="42" t="s">
        <v>30</v>
      </c>
      <c r="G2" s="41" t="s">
        <v>31</v>
      </c>
      <c r="H2" s="42" t="s">
        <v>30</v>
      </c>
      <c r="I2" s="41" t="s">
        <v>31</v>
      </c>
      <c r="J2" s="42" t="s">
        <v>30</v>
      </c>
      <c r="K2" s="41" t="s">
        <v>31</v>
      </c>
      <c r="L2" s="42" t="s">
        <v>30</v>
      </c>
      <c r="M2" s="41" t="s">
        <v>31</v>
      </c>
      <c r="N2" s="42" t="s">
        <v>30</v>
      </c>
      <c r="O2" s="41" t="s">
        <v>31</v>
      </c>
      <c r="P2" s="42" t="s">
        <v>30</v>
      </c>
      <c r="Q2" s="41" t="s">
        <v>31</v>
      </c>
      <c r="R2" s="42" t="s">
        <v>30</v>
      </c>
      <c r="S2" s="41" t="s">
        <v>31</v>
      </c>
      <c r="T2" s="42" t="s">
        <v>30</v>
      </c>
      <c r="U2" s="41" t="s">
        <v>31</v>
      </c>
      <c r="V2" s="42" t="s">
        <v>30</v>
      </c>
      <c r="W2" s="41" t="s">
        <v>31</v>
      </c>
      <c r="X2" s="42" t="s">
        <v>30</v>
      </c>
      <c r="Y2" s="41" t="s">
        <v>31</v>
      </c>
      <c r="Z2" s="42" t="s">
        <v>30</v>
      </c>
      <c r="AA2" s="41" t="s">
        <v>31</v>
      </c>
      <c r="AB2" s="42" t="s">
        <v>30</v>
      </c>
      <c r="AC2" s="41" t="s">
        <v>31</v>
      </c>
      <c r="AD2" s="42" t="s">
        <v>30</v>
      </c>
      <c r="AE2" s="47" t="s">
        <v>31</v>
      </c>
      <c r="AF2" s="2"/>
    </row>
    <row r="3" spans="1:32" ht="12.75">
      <c r="A3" s="72" t="s">
        <v>132</v>
      </c>
      <c r="B3" s="43" t="str">
        <f>IF(COUNTIF(Bobcat!E6:E16,"A")=11,"C"," ")</f>
        <v> </v>
      </c>
      <c r="C3" s="48"/>
      <c r="D3" s="43" t="str">
        <f>IF(COUNTIF(Bobcat!F6:F16,"A")=11,"C"," ")</f>
        <v> </v>
      </c>
      <c r="E3" s="48"/>
      <c r="F3" s="43" t="str">
        <f>IF(COUNTIF(Bobcat!G6:G16,"A")=11,"C"," ")</f>
        <v> </v>
      </c>
      <c r="G3" s="48"/>
      <c r="H3" s="43" t="str">
        <f>IF(COUNTIF(Bobcat!H6:H16,"A")=11,"C"," ")</f>
        <v> </v>
      </c>
      <c r="I3" s="48"/>
      <c r="J3" s="43" t="str">
        <f>IF(COUNTIF(Bobcat!I6:I16,"A")=11,"C"," ")</f>
        <v> </v>
      </c>
      <c r="K3" s="48"/>
      <c r="L3" s="43" t="str">
        <f>IF(COUNTIF(Bobcat!J6:J16,"A")=11,"C"," ")</f>
        <v> </v>
      </c>
      <c r="M3" s="48"/>
      <c r="N3" s="43" t="str">
        <f>IF(COUNTIF(Bobcat!K6:K16,"A")=11,"C"," ")</f>
        <v> </v>
      </c>
      <c r="O3" s="48"/>
      <c r="P3" s="43" t="str">
        <f>IF(COUNTIF(Bobcat!L6:L16,"A")=11,"C"," ")</f>
        <v> </v>
      </c>
      <c r="Q3" s="48"/>
      <c r="R3" s="43" t="str">
        <f>IF(COUNTIF(Bobcat!M6:M16,"A")=11,"C"," ")</f>
        <v> </v>
      </c>
      <c r="S3" s="48"/>
      <c r="T3" s="43" t="str">
        <f>IF(COUNTIF(Bobcat!N6:N16,"A")=11,"C"," ")</f>
        <v> </v>
      </c>
      <c r="U3" s="48"/>
      <c r="V3" s="43" t="str">
        <f>IF(COUNTIF(Bobcat!O6:O16,"A")=11,"C"," ")</f>
        <v> </v>
      </c>
      <c r="W3" s="48"/>
      <c r="X3" s="43" t="str">
        <f>IF(COUNTIF(Bobcat!P6:P16,"A")=11,"C"," ")</f>
        <v> </v>
      </c>
      <c r="Y3" s="48"/>
      <c r="Z3" s="43" t="str">
        <f>IF(COUNTIF(Bobcat!Q6:Q16,"A")=11,"C"," ")</f>
        <v> </v>
      </c>
      <c r="AA3" s="48"/>
      <c r="AB3" s="43" t="str">
        <f>IF(COUNTIF(Bobcat!R6:R16,"A")=11,"C"," ")</f>
        <v> </v>
      </c>
      <c r="AC3" s="48"/>
      <c r="AD3" s="43" t="str">
        <f>IF(COUNTIF(Bobcat!S6:S16,"A")=11,"C"," ")</f>
        <v> </v>
      </c>
      <c r="AE3" s="49"/>
      <c r="AF3" s="2"/>
    </row>
    <row r="4" spans="1:32" ht="12.75">
      <c r="A4" s="72" t="s">
        <v>125</v>
      </c>
      <c r="B4" s="43" t="str">
        <f>IF(COUNTIF('Scout 1'!$F18:$F20,"A")=3,"C"," ")</f>
        <v> </v>
      </c>
      <c r="C4" s="48"/>
      <c r="D4" s="43" t="str">
        <f>IF(COUNTIF('Scout 2'!$F18:$F20,"A")=3,"C"," ")</f>
        <v> </v>
      </c>
      <c r="E4" s="48"/>
      <c r="F4" s="43" t="str">
        <f>IF(COUNTIF('Scout 3'!$F18:$F20,"A")=3,"C"," ")</f>
        <v> </v>
      </c>
      <c r="G4" s="48"/>
      <c r="H4" s="43" t="str">
        <f>IF(COUNTIF('Scout 4'!$F18:$F20,"A")=3,"C"," ")</f>
        <v> </v>
      </c>
      <c r="I4" s="48"/>
      <c r="J4" s="43" t="str">
        <f>IF(COUNTIF('Scout 5'!$F18:$F20,"A")=3,"C"," ")</f>
        <v> </v>
      </c>
      <c r="K4" s="48"/>
      <c r="L4" s="43" t="str">
        <f>IF(COUNTIF('Scout 6'!$F18:$F20,"A")=3,"C"," ")</f>
        <v> </v>
      </c>
      <c r="M4" s="48"/>
      <c r="N4" s="43" t="str">
        <f>IF(COUNTIF('Scout 7'!$F18:$F20,"A")=3,"C"," ")</f>
        <v> </v>
      </c>
      <c r="O4" s="48"/>
      <c r="P4" s="43" t="str">
        <f>IF(COUNTIF('Scout 8'!$F18:$F20,"A")=3,"C"," ")</f>
        <v> </v>
      </c>
      <c r="Q4" s="48"/>
      <c r="R4" s="43" t="str">
        <f>IF(COUNTIF('Scout 9'!$F18:$F20,"A")=3,"C"," ")</f>
        <v> </v>
      </c>
      <c r="S4" s="48"/>
      <c r="T4" s="43" t="str">
        <f>IF(COUNTIF('Scout 10'!$F18:$F20,"A")=3,"C"," ")</f>
        <v> </v>
      </c>
      <c r="U4" s="48"/>
      <c r="V4" s="43" t="str">
        <f>IF(COUNTIF('Scout 11'!$F18:$F20,"A")=3,"C"," ")</f>
        <v> </v>
      </c>
      <c r="W4" s="48"/>
      <c r="X4" s="43" t="str">
        <f>IF(COUNTIF('Scout 12'!$F18:$F20,"A")=3,"C"," ")</f>
        <v> </v>
      </c>
      <c r="Y4" s="48"/>
      <c r="Z4" s="43" t="str">
        <f>IF(COUNTIF('Scout 13'!$F18:$F20,"A")=3,"C"," ")</f>
        <v> </v>
      </c>
      <c r="AA4" s="48"/>
      <c r="AB4" s="43" t="str">
        <f>IF(COUNTIF('Scout 14'!$F18:$F20,"A")=3,"C"," ")</f>
        <v> </v>
      </c>
      <c r="AC4" s="48"/>
      <c r="AD4" s="43" t="str">
        <f>IF(COUNTIF('Scout 15'!$F18:$F20,"A")=3,"C"," ")</f>
        <v> </v>
      </c>
      <c r="AE4" s="49"/>
      <c r="AF4" s="2"/>
    </row>
    <row r="5" spans="1:32" ht="12.75">
      <c r="A5" s="72" t="s">
        <v>131</v>
      </c>
      <c r="B5" s="43" t="str">
        <f>IF('Scout 1'!B6="C","C"," ")</f>
        <v> </v>
      </c>
      <c r="C5" s="48"/>
      <c r="D5" s="43" t="str">
        <f>IF('Scout 2'!B6="C","C"," ")</f>
        <v> </v>
      </c>
      <c r="E5" s="48"/>
      <c r="F5" s="43" t="str">
        <f>IF('Scout 3'!B6="C","C"," ")</f>
        <v> </v>
      </c>
      <c r="G5" s="48"/>
      <c r="H5" s="43" t="str">
        <f>IF('Scout 4'!B6="C","C"," ")</f>
        <v> </v>
      </c>
      <c r="I5" s="48"/>
      <c r="J5" s="43" t="str">
        <f>IF('Scout 5'!B6="C","C"," ")</f>
        <v> </v>
      </c>
      <c r="K5" s="48"/>
      <c r="L5" s="43" t="str">
        <f>IF('Scout 6'!B6="C","C"," ")</f>
        <v> </v>
      </c>
      <c r="M5" s="48"/>
      <c r="N5" s="43" t="str">
        <f>IF('Scout 7'!B6="C","C"," ")</f>
        <v> </v>
      </c>
      <c r="O5" s="48"/>
      <c r="P5" s="43" t="str">
        <f>IF('Scout 8'!B6="C","C"," ")</f>
        <v> </v>
      </c>
      <c r="Q5" s="48"/>
      <c r="R5" s="43" t="str">
        <f>IF('Scout 9'!B6="C","C"," ")</f>
        <v> </v>
      </c>
      <c r="S5" s="48"/>
      <c r="T5" s="43" t="str">
        <f>IF('Scout 10'!B6="C","C"," ")</f>
        <v> </v>
      </c>
      <c r="U5" s="48"/>
      <c r="V5" s="43" t="str">
        <f>IF('Scout 11'!B6="C","C"," ")</f>
        <v> </v>
      </c>
      <c r="W5" s="48"/>
      <c r="X5" s="43" t="str">
        <f>IF('Scout 12'!B6="C","C"," ")</f>
        <v> </v>
      </c>
      <c r="Y5" s="48"/>
      <c r="Z5" s="43" t="str">
        <f>IF('Scout 13'!B6="C","C"," ")</f>
        <v> </v>
      </c>
      <c r="AA5" s="48"/>
      <c r="AB5" s="43" t="str">
        <f>IF('Scout 14'!B6="C","C"," ")</f>
        <v> </v>
      </c>
      <c r="AC5" s="48"/>
      <c r="AD5" s="43" t="str">
        <f>IF('Scout 15'!B6="C","C"," ")</f>
        <v> </v>
      </c>
      <c r="AE5" s="49"/>
      <c r="AF5" s="2"/>
    </row>
    <row r="6" spans="1:32" ht="12.75">
      <c r="A6" s="46"/>
      <c r="B6" s="43"/>
      <c r="C6" s="48"/>
      <c r="D6" s="43"/>
      <c r="E6" s="48"/>
      <c r="F6" s="43"/>
      <c r="G6" s="48"/>
      <c r="H6" s="43"/>
      <c r="I6" s="48"/>
      <c r="J6" s="43"/>
      <c r="K6" s="48"/>
      <c r="L6" s="43"/>
      <c r="M6" s="48"/>
      <c r="N6" s="43"/>
      <c r="O6" s="48"/>
      <c r="P6" s="43"/>
      <c r="Q6" s="48"/>
      <c r="R6" s="43"/>
      <c r="S6" s="48"/>
      <c r="T6" s="43"/>
      <c r="U6" s="48"/>
      <c r="V6" s="43"/>
      <c r="W6" s="48"/>
      <c r="X6" s="43"/>
      <c r="Y6" s="48"/>
      <c r="Z6" s="43"/>
      <c r="AA6" s="48"/>
      <c r="AB6" s="43"/>
      <c r="AC6" s="48"/>
      <c r="AD6" s="43"/>
      <c r="AE6" s="49"/>
      <c r="AF6" s="2"/>
    </row>
    <row r="7" spans="1:32" ht="12.75">
      <c r="A7" s="72" t="s">
        <v>156</v>
      </c>
      <c r="B7" s="43"/>
      <c r="C7" s="48"/>
      <c r="D7" s="43"/>
      <c r="E7" s="48"/>
      <c r="F7" s="43"/>
      <c r="G7" s="48"/>
      <c r="H7" s="43"/>
      <c r="I7" s="48"/>
      <c r="J7" s="43"/>
      <c r="K7" s="48"/>
      <c r="L7" s="43"/>
      <c r="M7" s="48"/>
      <c r="N7" s="43"/>
      <c r="O7" s="48"/>
      <c r="P7" s="43"/>
      <c r="Q7" s="48"/>
      <c r="R7" s="43"/>
      <c r="S7" s="48"/>
      <c r="T7" s="43"/>
      <c r="U7" s="48"/>
      <c r="V7" s="43"/>
      <c r="W7" s="48"/>
      <c r="X7" s="43"/>
      <c r="Y7" s="48"/>
      <c r="Z7" s="43"/>
      <c r="AA7" s="48"/>
      <c r="AB7" s="43"/>
      <c r="AC7" s="48"/>
      <c r="AD7" s="43"/>
      <c r="AE7" s="49"/>
      <c r="AF7" s="2"/>
    </row>
    <row r="8" spans="1:32" ht="12.75">
      <c r="A8" s="46" t="s">
        <v>126</v>
      </c>
      <c r="B8" s="43" t="str">
        <f>IF(AND('Scout 1'!$B7&gt;0,'Scout 1'!$B7&lt;&gt;" "),"C"," ")</f>
        <v> </v>
      </c>
      <c r="C8" s="48"/>
      <c r="D8" s="43" t="str">
        <f>IF(AND('Scout 2'!$B7&gt;0,'Scout 2'!$B7&lt;&gt;" "),"C"," ")</f>
        <v> </v>
      </c>
      <c r="E8" s="48"/>
      <c r="F8" s="43" t="str">
        <f>IF(AND('Scout 3'!$B7&gt;0,'Scout 3'!$B7&lt;&gt;" "),"C"," ")</f>
        <v> </v>
      </c>
      <c r="G8" s="48"/>
      <c r="H8" s="43" t="str">
        <f>IF(AND('Scout 4'!$B7&gt;0,'Scout 4'!$B7&lt;&gt;" "),"C"," ")</f>
        <v> </v>
      </c>
      <c r="I8" s="48"/>
      <c r="J8" s="43" t="str">
        <f>IF(AND('Scout 5'!$B7&gt;0,'Scout 5'!$B7&lt;&gt;" "),"C"," ")</f>
        <v> </v>
      </c>
      <c r="K8" s="48"/>
      <c r="L8" s="43" t="str">
        <f>IF(AND('Scout 6'!$B7&gt;0,'Scout 6'!$B7&lt;&gt;" "),"C"," ")</f>
        <v> </v>
      </c>
      <c r="M8" s="48"/>
      <c r="N8" s="43" t="str">
        <f>IF(AND('Scout 7'!$B7&gt;0,'Scout 7'!$B7&lt;&gt;" "),"C"," ")</f>
        <v> </v>
      </c>
      <c r="O8" s="48"/>
      <c r="P8" s="43" t="str">
        <f>IF(AND('Scout 8'!$B7&gt;0,'Scout 8'!$B7&lt;&gt;" "),"C"," ")</f>
        <v> </v>
      </c>
      <c r="Q8" s="48"/>
      <c r="R8" s="43" t="str">
        <f>IF(AND('Scout 9'!$B7&gt;0,'Scout 9'!$B7&lt;&gt;" "),"C"," ")</f>
        <v> </v>
      </c>
      <c r="S8" s="48"/>
      <c r="T8" s="43" t="str">
        <f>IF(AND('Scout 10'!$B7&gt;0,'Scout 10'!$B7&lt;&gt;" "),"C"," ")</f>
        <v> </v>
      </c>
      <c r="U8" s="48"/>
      <c r="V8" s="43" t="str">
        <f>IF(AND('Scout 11'!$B7&gt;0,'Scout 11'!$B7&lt;&gt;" "),"C"," ")</f>
        <v> </v>
      </c>
      <c r="W8" s="48"/>
      <c r="X8" s="43" t="str">
        <f>IF(AND('Scout 12'!$B7&gt;0,'Scout 12'!$B7&lt;&gt;" "),"C"," ")</f>
        <v> </v>
      </c>
      <c r="Y8" s="48"/>
      <c r="Z8" s="43" t="str">
        <f>IF(AND('Scout 13'!$B7&gt;0,'Scout 13'!$B7&lt;&gt;" "),"C"," ")</f>
        <v> </v>
      </c>
      <c r="AA8" s="48"/>
      <c r="AB8" s="43" t="str">
        <f>IF(AND('Scout 14'!$B7&gt;0,'Scout 14'!$B7&lt;&gt;" "),"C"," ")</f>
        <v> </v>
      </c>
      <c r="AC8" s="48"/>
      <c r="AD8" s="43" t="str">
        <f>IF(AND('Scout 15'!$B7&gt;0,'Scout 15'!$B7&lt;&gt;" "),"C"," ")</f>
        <v> </v>
      </c>
      <c r="AE8" s="49"/>
      <c r="AF8" s="2"/>
    </row>
    <row r="9" spans="1:32" ht="12.75">
      <c r="A9" s="46" t="s">
        <v>127</v>
      </c>
      <c r="B9" s="43" t="str">
        <f>IF(AND('Scout 1'!$B7&gt;1,'Scout 1'!$B7&lt;&gt;" "),"C"," ")</f>
        <v> </v>
      </c>
      <c r="C9" s="48"/>
      <c r="D9" s="43" t="str">
        <f>IF(AND('Scout 2'!$B7&gt;1,'Scout 2'!$B7&lt;&gt;" "),"C"," ")</f>
        <v> </v>
      </c>
      <c r="E9" s="48"/>
      <c r="F9" s="43" t="str">
        <f>IF(AND('Scout 3'!$B7&gt;1,'Scout 3'!$B7&lt;&gt;" "),"C"," ")</f>
        <v> </v>
      </c>
      <c r="G9" s="48"/>
      <c r="H9" s="43" t="str">
        <f>IF(AND('Scout 4'!$B7&gt;1,'Scout 4'!$B7&lt;&gt;" "),"C"," ")</f>
        <v> </v>
      </c>
      <c r="I9" s="48"/>
      <c r="J9" s="43" t="str">
        <f>IF(AND('Scout 5'!$B7&gt;1,'Scout 5'!$B7&lt;&gt;" "),"C"," ")</f>
        <v> </v>
      </c>
      <c r="K9" s="48"/>
      <c r="L9" s="43" t="str">
        <f>IF(AND('Scout 6'!$B7&gt;1,'Scout 6'!$B7&lt;&gt;" "),"C"," ")</f>
        <v> </v>
      </c>
      <c r="M9" s="48"/>
      <c r="N9" s="43" t="str">
        <f>IF(AND('Scout 7'!$B7&gt;1,'Scout 7'!$B7&lt;&gt;" "),"C"," ")</f>
        <v> </v>
      </c>
      <c r="O9" s="48"/>
      <c r="P9" s="43" t="str">
        <f>IF(AND('Scout 8'!$B7&gt;1,'Scout 8'!$B7&lt;&gt;" "),"C"," ")</f>
        <v> </v>
      </c>
      <c r="Q9" s="48"/>
      <c r="R9" s="43" t="str">
        <f>IF(AND('Scout 9'!$B7&gt;1,'Scout 9'!$B7&lt;&gt;" "),"C"," ")</f>
        <v> </v>
      </c>
      <c r="S9" s="48"/>
      <c r="T9" s="43" t="str">
        <f>IF(AND('Scout 10'!$B7&gt;1,'Scout 10'!$B7&lt;&gt;" "),"C"," ")</f>
        <v> </v>
      </c>
      <c r="U9" s="48"/>
      <c r="V9" s="43" t="str">
        <f>IF(AND('Scout 11'!$B7&gt;1,'Scout 11'!$B7&lt;&gt;" "),"C"," ")</f>
        <v> </v>
      </c>
      <c r="W9" s="48"/>
      <c r="X9" s="43" t="str">
        <f>IF(AND('Scout 12'!$B7&gt;1,'Scout 12'!$B7&lt;&gt;" "),"C"," ")</f>
        <v> </v>
      </c>
      <c r="Y9" s="48"/>
      <c r="Z9" s="43" t="str">
        <f>IF(AND('Scout 13'!$B7&gt;1,'Scout 13'!$B7&lt;&gt;" "),"C"," ")</f>
        <v> </v>
      </c>
      <c r="AA9" s="48"/>
      <c r="AB9" s="43" t="str">
        <f>IF(AND('Scout 14'!$B7&gt;1,'Scout 14'!$B7&lt;&gt;" "),"C"," ")</f>
        <v> </v>
      </c>
      <c r="AC9" s="48"/>
      <c r="AD9" s="43" t="str">
        <f>IF(AND('Scout 15'!$B7&gt;1,'Scout 15'!$B7&lt;&gt;" "),"C"," ")</f>
        <v> </v>
      </c>
      <c r="AE9" s="49"/>
      <c r="AF9" s="2"/>
    </row>
    <row r="10" spans="1:32" ht="12.75">
      <c r="A10" s="46" t="s">
        <v>128</v>
      </c>
      <c r="B10" s="43" t="str">
        <f>IF(AND('Scout 1'!$B7&gt;2,'Scout 1'!$B7&lt;&gt;" "),"C"," ")</f>
        <v> </v>
      </c>
      <c r="C10" s="48"/>
      <c r="D10" s="43" t="str">
        <f>IF(AND('Scout 2'!$B7&gt;2,'Scout 2'!$B7&lt;&gt;" "),"C"," ")</f>
        <v> </v>
      </c>
      <c r="E10" s="48"/>
      <c r="F10" s="43" t="str">
        <f>IF(AND('Scout 3'!$B7&gt;2,'Scout 3'!$B7&lt;&gt;" "),"C"," ")</f>
        <v> </v>
      </c>
      <c r="G10" s="48"/>
      <c r="H10" s="43" t="str">
        <f>IF(AND('Scout 4'!$B7&gt;2,'Scout 4'!$B7&lt;&gt;" "),"C"," ")</f>
        <v> </v>
      </c>
      <c r="I10" s="48"/>
      <c r="J10" s="43" t="str">
        <f>IF(AND('Scout 5'!$B7&gt;2,'Scout 5'!$B7&lt;&gt;" "),"C"," ")</f>
        <v> </v>
      </c>
      <c r="K10" s="48"/>
      <c r="L10" s="43" t="str">
        <f>IF(AND('Scout 6'!$B7&gt;2,'Scout 6'!$B7&lt;&gt;" "),"C"," ")</f>
        <v> </v>
      </c>
      <c r="M10" s="48"/>
      <c r="N10" s="43" t="str">
        <f>IF(AND('Scout 7'!$B7&gt;2,'Scout 7'!$B7&lt;&gt;" "),"C"," ")</f>
        <v> </v>
      </c>
      <c r="O10" s="48"/>
      <c r="P10" s="43" t="str">
        <f>IF(AND('Scout 8'!$B7&gt;2,'Scout 8'!$B7&lt;&gt;" "),"C"," ")</f>
        <v> </v>
      </c>
      <c r="Q10" s="48"/>
      <c r="R10" s="43" t="str">
        <f>IF(AND('Scout 9'!$B7&gt;2,'Scout 9'!$B7&lt;&gt;" "),"C"," ")</f>
        <v> </v>
      </c>
      <c r="S10" s="48"/>
      <c r="T10" s="43" t="str">
        <f>IF(AND('Scout 10'!$B7&gt;2,'Scout 10'!$B7&lt;&gt;" "),"C"," ")</f>
        <v> </v>
      </c>
      <c r="U10" s="48"/>
      <c r="V10" s="43" t="str">
        <f>IF(AND('Scout 11'!$B7&gt;2,'Scout 11'!$B7&lt;&gt;" "),"C"," ")</f>
        <v> </v>
      </c>
      <c r="W10" s="48"/>
      <c r="X10" s="43" t="str">
        <f>IF(AND('Scout 12'!$B7&gt;2,'Scout 12'!$B7&lt;&gt;" "),"C"," ")</f>
        <v> </v>
      </c>
      <c r="Y10" s="48"/>
      <c r="Z10" s="43" t="str">
        <f>IF(AND('Scout 13'!$B7&gt;2,'Scout 13'!$B7&lt;&gt;" "),"C"," ")</f>
        <v> </v>
      </c>
      <c r="AA10" s="48"/>
      <c r="AB10" s="43" t="str">
        <f>IF(AND('Scout 14'!$B7&gt;2,'Scout 14'!$B7&lt;&gt;" "),"C"," ")</f>
        <v> </v>
      </c>
      <c r="AC10" s="48"/>
      <c r="AD10" s="43" t="str">
        <f>IF(AND('Scout 15'!$B7&gt;2,'Scout 15'!$B7&lt;&gt;" "),"C"," ")</f>
        <v> </v>
      </c>
      <c r="AE10" s="49"/>
      <c r="AF10" s="2"/>
    </row>
    <row r="11" spans="1:32" ht="12.75">
      <c r="A11" s="46" t="s">
        <v>129</v>
      </c>
      <c r="B11" s="43" t="str">
        <f>IF(AND('Scout 1'!$B7&gt;3,'Scout 1'!$B7&lt;&gt;" "),"C"," ")</f>
        <v> </v>
      </c>
      <c r="C11" s="48"/>
      <c r="D11" s="43" t="str">
        <f>IF(AND('Scout 2'!$B7&gt;3,'Scout 2'!$B7&lt;&gt;" "),"C"," ")</f>
        <v> </v>
      </c>
      <c r="E11" s="48"/>
      <c r="F11" s="43" t="str">
        <f>IF(AND('Scout 3'!$B7&gt;3,'Scout 3'!$B7&lt;&gt;" "),"C"," ")</f>
        <v> </v>
      </c>
      <c r="G11" s="48"/>
      <c r="H11" s="43" t="str">
        <f>IF(AND('Scout 4'!$B7&gt;3,'Scout 4'!$B7&lt;&gt;" "),"C"," ")</f>
        <v> </v>
      </c>
      <c r="I11" s="48"/>
      <c r="J11" s="43" t="str">
        <f>IF(AND('Scout 5'!$B7&gt;3,'Scout 5'!$B7&lt;&gt;" "),"C"," ")</f>
        <v> </v>
      </c>
      <c r="K11" s="48"/>
      <c r="L11" s="43" t="str">
        <f>IF(AND('Scout 6'!$B7&gt;3,'Scout 6'!$B7&lt;&gt;" "),"C"," ")</f>
        <v> </v>
      </c>
      <c r="M11" s="48"/>
      <c r="N11" s="43" t="str">
        <f>IF(AND('Scout 7'!$B7&gt;3,'Scout 7'!$B7&lt;&gt;" "),"C"," ")</f>
        <v> </v>
      </c>
      <c r="O11" s="48"/>
      <c r="P11" s="43" t="str">
        <f>IF(AND('Scout 8'!$B7&gt;3,'Scout 8'!$B7&lt;&gt;" "),"C"," ")</f>
        <v> </v>
      </c>
      <c r="Q11" s="48"/>
      <c r="R11" s="43" t="str">
        <f>IF(AND('Scout 9'!$B7&gt;3,'Scout 9'!$B7&lt;&gt;" "),"C"," ")</f>
        <v> </v>
      </c>
      <c r="S11" s="48"/>
      <c r="T11" s="43" t="str">
        <f>IF(AND('Scout 10'!$B7&gt;3,'Scout 10'!$B7&lt;&gt;" "),"C"," ")</f>
        <v> </v>
      </c>
      <c r="U11" s="48"/>
      <c r="V11" s="43" t="str">
        <f>IF(AND('Scout 11'!$B7&gt;3,'Scout 11'!$B7&lt;&gt;" "),"C"," ")</f>
        <v> </v>
      </c>
      <c r="W11" s="48"/>
      <c r="X11" s="43" t="str">
        <f>IF(AND('Scout 12'!$B7&gt;3,'Scout 12'!$B7&lt;&gt;" "),"C"," ")</f>
        <v> </v>
      </c>
      <c r="Y11" s="48"/>
      <c r="Z11" s="43" t="str">
        <f>IF(AND('Scout 13'!$B7&gt;3,'Scout 13'!$B7&lt;&gt;" "),"C"," ")</f>
        <v> </v>
      </c>
      <c r="AA11" s="48"/>
      <c r="AB11" s="43" t="str">
        <f>IF(AND('Scout 14'!$B7&gt;3,'Scout 14'!$B7&lt;&gt;" "),"C"," ")</f>
        <v> </v>
      </c>
      <c r="AC11" s="48"/>
      <c r="AD11" s="43" t="str">
        <f>IF(AND('Scout 15'!$B7&gt;3,'Scout 15'!$B7&lt;&gt;" "),"C"," ")</f>
        <v> </v>
      </c>
      <c r="AE11" s="49"/>
      <c r="AF11" s="2"/>
    </row>
    <row r="12" spans="1:32" ht="12.75">
      <c r="A12" s="46" t="s">
        <v>130</v>
      </c>
      <c r="B12" s="43" t="str">
        <f>IF(AND('Scout 1'!$B7&gt;4,'Scout 1'!$B7&lt;&gt;" "),"C"," ")</f>
        <v> </v>
      </c>
      <c r="C12" s="48"/>
      <c r="D12" s="43" t="str">
        <f>IF(AND('Scout 2'!$B7&gt;4,'Scout 2'!$B7&lt;&gt;" "),"C"," ")</f>
        <v> </v>
      </c>
      <c r="E12" s="48"/>
      <c r="F12" s="43" t="str">
        <f>IF(AND('Scout 3'!$B7&gt;4,'Scout 3'!$B7&lt;&gt;" "),"C"," ")</f>
        <v> </v>
      </c>
      <c r="G12" s="48"/>
      <c r="H12" s="43" t="str">
        <f>IF(AND('Scout 4'!$B7&gt;4,'Scout 4'!$B7&lt;&gt;" "),"C"," ")</f>
        <v> </v>
      </c>
      <c r="I12" s="48"/>
      <c r="J12" s="43" t="str">
        <f>IF(AND('Scout 5'!$B7&gt;4,'Scout 5'!$B7&lt;&gt;" "),"C"," ")</f>
        <v> </v>
      </c>
      <c r="K12" s="48"/>
      <c r="L12" s="43" t="str">
        <f>IF(AND('Scout 6'!$B7&gt;4,'Scout 6'!$B7&lt;&gt;" "),"C"," ")</f>
        <v> </v>
      </c>
      <c r="M12" s="48"/>
      <c r="N12" s="43" t="str">
        <f>IF(AND('Scout 7'!$B7&gt;4,'Scout 7'!$B7&lt;&gt;" "),"C"," ")</f>
        <v> </v>
      </c>
      <c r="O12" s="48"/>
      <c r="P12" s="43" t="str">
        <f>IF(AND('Scout 8'!$B7&gt;4,'Scout 8'!$B7&lt;&gt;" "),"C"," ")</f>
        <v> </v>
      </c>
      <c r="Q12" s="48"/>
      <c r="R12" s="43" t="str">
        <f>IF(AND('Scout 9'!$B7&gt;4,'Scout 9'!$B7&lt;&gt;" "),"C"," ")</f>
        <v> </v>
      </c>
      <c r="S12" s="48"/>
      <c r="T12" s="43" t="str">
        <f>IF(AND('Scout 10'!$B7&gt;4,'Scout 10'!$B7&lt;&gt;" "),"C"," ")</f>
        <v> </v>
      </c>
      <c r="U12" s="48"/>
      <c r="V12" s="43" t="str">
        <f>IF(AND('Scout 11'!$B7&gt;4,'Scout 11'!$B7&lt;&gt;" "),"C"," ")</f>
        <v> </v>
      </c>
      <c r="W12" s="48"/>
      <c r="X12" s="43" t="str">
        <f>IF(AND('Scout 12'!$B7&gt;4,'Scout 12'!$B7&lt;&gt;" "),"C"," ")</f>
        <v> </v>
      </c>
      <c r="Y12" s="48"/>
      <c r="Z12" s="43" t="str">
        <f>IF(AND('Scout 13'!$B7&gt;4,'Scout 13'!$B7&lt;&gt;" "),"C"," ")</f>
        <v> </v>
      </c>
      <c r="AA12" s="48"/>
      <c r="AB12" s="43" t="str">
        <f>IF(AND('Scout 14'!$B7&gt;4,'Scout 14'!$B7&lt;&gt;" "),"C"," ")</f>
        <v> </v>
      </c>
      <c r="AC12" s="48"/>
      <c r="AD12" s="43" t="str">
        <f>IF(AND('Scout 15'!$B7&gt;4,'Scout 15'!$B7&lt;&gt;" "),"C"," ")</f>
        <v> </v>
      </c>
      <c r="AE12" s="49"/>
      <c r="AF12" s="2"/>
    </row>
    <row r="13" spans="1:32" ht="12.75">
      <c r="A13" s="72" t="s">
        <v>157</v>
      </c>
      <c r="B13" s="43"/>
      <c r="C13" s="48"/>
      <c r="D13" s="43"/>
      <c r="E13" s="48"/>
      <c r="F13" s="43"/>
      <c r="G13" s="48"/>
      <c r="H13" s="43"/>
      <c r="I13" s="48"/>
      <c r="J13" s="43"/>
      <c r="K13" s="48"/>
      <c r="L13" s="43"/>
      <c r="M13" s="48"/>
      <c r="N13" s="43"/>
      <c r="O13" s="48"/>
      <c r="P13" s="43"/>
      <c r="Q13" s="48"/>
      <c r="R13" s="43"/>
      <c r="S13" s="48"/>
      <c r="T13" s="43"/>
      <c r="U13" s="48"/>
      <c r="V13" s="43"/>
      <c r="W13" s="48"/>
      <c r="X13" s="43"/>
      <c r="Y13" s="48"/>
      <c r="Z13" s="43"/>
      <c r="AA13" s="48"/>
      <c r="AB13" s="43"/>
      <c r="AC13" s="48"/>
      <c r="AD13" s="43"/>
      <c r="AE13" s="49"/>
      <c r="AF13" s="2"/>
    </row>
    <row r="14" spans="1:32" ht="12.75">
      <c r="A14" s="46" t="s">
        <v>133</v>
      </c>
      <c r="B14" s="43" t="str">
        <f>IF(AND('Scout 1'!$B8&gt;0,'Scout 1'!$B8&lt;&gt;" "),"C"," ")</f>
        <v> </v>
      </c>
      <c r="C14" s="48"/>
      <c r="D14" s="43" t="str">
        <f>IF(AND('Scout 2'!$B8&gt;0,'Scout 2'!$B8&lt;&gt;" "),"C"," ")</f>
        <v> </v>
      </c>
      <c r="E14" s="48"/>
      <c r="F14" s="43" t="str">
        <f>IF(AND('Scout 3'!$B8&gt;0,'Scout 3'!$B8&lt;&gt;" "),"C"," ")</f>
        <v> </v>
      </c>
      <c r="G14" s="48"/>
      <c r="H14" s="43" t="str">
        <f>IF(AND('Scout 4'!$B8&gt;0,'Scout 4'!$B8&lt;&gt;" "),"C"," ")</f>
        <v> </v>
      </c>
      <c r="I14" s="48"/>
      <c r="J14" s="43" t="str">
        <f>IF(AND('Scout 5'!$B8&gt;0,'Scout 5'!$B8&lt;&gt;" "),"C"," ")</f>
        <v> </v>
      </c>
      <c r="K14" s="48"/>
      <c r="L14" s="43" t="str">
        <f>IF(AND('Scout 6'!$B8&gt;0,'Scout 6'!$B8&lt;&gt;" "),"C"," ")</f>
        <v> </v>
      </c>
      <c r="M14" s="48"/>
      <c r="N14" s="43" t="str">
        <f>IF(AND('Scout 7'!$B8&gt;0,'Scout 7'!$B8&lt;&gt;" "),"C"," ")</f>
        <v> </v>
      </c>
      <c r="O14" s="48"/>
      <c r="P14" s="43" t="str">
        <f>IF(AND('Scout 8'!$B8&gt;0,'Scout 8'!$B8&lt;&gt;" "),"C"," ")</f>
        <v> </v>
      </c>
      <c r="Q14" s="48"/>
      <c r="R14" s="43" t="str">
        <f>IF(AND('Scout 9'!$B8&gt;0,'Scout 9'!$B8&lt;&gt;" "),"C"," ")</f>
        <v> </v>
      </c>
      <c r="S14" s="48"/>
      <c r="T14" s="43" t="str">
        <f>IF(AND('Scout 10'!$B8&gt;0,'Scout 10'!$B8&lt;&gt;" "),"C"," ")</f>
        <v> </v>
      </c>
      <c r="U14" s="48"/>
      <c r="V14" s="43" t="str">
        <f>IF(AND('Scout 11'!$B8&gt;0,'Scout 11'!$B8&lt;&gt;" "),"C"," ")</f>
        <v> </v>
      </c>
      <c r="W14" s="48"/>
      <c r="X14" s="43" t="str">
        <f>IF(AND('Scout 12'!$B8&gt;0,'Scout 12'!$B8&lt;&gt;" "),"C"," ")</f>
        <v> </v>
      </c>
      <c r="Y14" s="48"/>
      <c r="Z14" s="43" t="str">
        <f>IF(AND('Scout 13'!$B8&gt;0,'Scout 13'!$B8&lt;&gt;" "),"C"," ")</f>
        <v> </v>
      </c>
      <c r="AA14" s="48"/>
      <c r="AB14" s="43" t="str">
        <f>IF(AND('Scout 14'!$B8&gt;0,'Scout 14'!$B8&lt;&gt;" "),"C"," ")</f>
        <v> </v>
      </c>
      <c r="AC14" s="48"/>
      <c r="AD14" s="43" t="str">
        <f>IF(AND('Scout 15'!$B8&gt;0,'Scout 15'!$B8&lt;&gt;" "),"C"," ")</f>
        <v> </v>
      </c>
      <c r="AE14" s="49"/>
      <c r="AF14" s="2"/>
    </row>
    <row r="15" spans="1:32" ht="12.75">
      <c r="A15" s="46" t="s">
        <v>134</v>
      </c>
      <c r="B15" s="43" t="str">
        <f>IF(AND('Scout 1'!$B8&gt;1,'Scout 1'!$B8&lt;&gt;" "),"C"," ")</f>
        <v> </v>
      </c>
      <c r="C15" s="48"/>
      <c r="D15" s="43" t="str">
        <f>IF(AND('Scout 2'!$B8&gt;1,'Scout 2'!$B8&lt;&gt;" "),"C"," ")</f>
        <v> </v>
      </c>
      <c r="E15" s="48"/>
      <c r="F15" s="43" t="str">
        <f>IF(AND('Scout 3'!$B8&gt;1,'Scout 3'!$B8&lt;&gt;" "),"C"," ")</f>
        <v> </v>
      </c>
      <c r="G15" s="48"/>
      <c r="H15" s="43" t="str">
        <f>IF(AND('Scout 4'!$B8&gt;1,'Scout 4'!$B8&lt;&gt;" "),"C"," ")</f>
        <v> </v>
      </c>
      <c r="I15" s="48"/>
      <c r="J15" s="43" t="str">
        <f>IF(AND('Scout 5'!$B8&gt;1,'Scout 5'!$B8&lt;&gt;" "),"C"," ")</f>
        <v> </v>
      </c>
      <c r="K15" s="48"/>
      <c r="L15" s="43" t="str">
        <f>IF(AND('Scout 6'!$B8&gt;1,'Scout 6'!$B8&lt;&gt;" "),"C"," ")</f>
        <v> </v>
      </c>
      <c r="M15" s="48"/>
      <c r="N15" s="43" t="str">
        <f>IF(AND('Scout 7'!$B8&gt;1,'Scout 7'!$B8&lt;&gt;" "),"C"," ")</f>
        <v> </v>
      </c>
      <c r="O15" s="48"/>
      <c r="P15" s="43" t="str">
        <f>IF(AND('Scout 8'!$B8&gt;1,'Scout 8'!$B8&lt;&gt;" "),"C"," ")</f>
        <v> </v>
      </c>
      <c r="Q15" s="48"/>
      <c r="R15" s="43" t="str">
        <f>IF(AND('Scout 9'!$B8&gt;1,'Scout 9'!$B8&lt;&gt;" "),"C"," ")</f>
        <v> </v>
      </c>
      <c r="S15" s="48"/>
      <c r="T15" s="43" t="str">
        <f>IF(AND('Scout 10'!$B8&gt;1,'Scout 10'!$B8&lt;&gt;" "),"C"," ")</f>
        <v> </v>
      </c>
      <c r="U15" s="48"/>
      <c r="V15" s="43" t="str">
        <f>IF(AND('Scout 11'!$B8&gt;1,'Scout 11'!$B8&lt;&gt;" "),"C"," ")</f>
        <v> </v>
      </c>
      <c r="W15" s="48"/>
      <c r="X15" s="43" t="str">
        <f>IF(AND('Scout 12'!$B8&gt;1,'Scout 12'!$B8&lt;&gt;" "),"C"," ")</f>
        <v> </v>
      </c>
      <c r="Y15" s="48"/>
      <c r="Z15" s="43" t="str">
        <f>IF(AND('Scout 13'!$B8&gt;1,'Scout 13'!$B8&lt;&gt;" "),"C"," ")</f>
        <v> </v>
      </c>
      <c r="AA15" s="48"/>
      <c r="AB15" s="43" t="str">
        <f>IF(AND('Scout 14'!$B8&gt;1,'Scout 14'!$B8&lt;&gt;" "),"C"," ")</f>
        <v> </v>
      </c>
      <c r="AC15" s="48"/>
      <c r="AD15" s="43" t="str">
        <f>IF(AND('Scout 15'!$B8&gt;1,'Scout 15'!$B8&lt;&gt;" "),"C"," ")</f>
        <v> </v>
      </c>
      <c r="AE15" s="49"/>
      <c r="AF15" s="2"/>
    </row>
    <row r="16" spans="1:32" ht="12.75">
      <c r="A16" s="46" t="s">
        <v>135</v>
      </c>
      <c r="B16" s="43" t="str">
        <f>IF(AND('Scout 1'!$B8&gt;2,'Scout 1'!$B8&lt;&gt;" "),"C"," ")</f>
        <v> </v>
      </c>
      <c r="C16" s="48"/>
      <c r="D16" s="43" t="str">
        <f>IF(AND('Scout 2'!$B8&gt;2,'Scout 2'!$B8&lt;&gt;" "),"C"," ")</f>
        <v> </v>
      </c>
      <c r="E16" s="48"/>
      <c r="F16" s="43" t="str">
        <f>IF(AND('Scout 3'!$B8&gt;2,'Scout 3'!$B8&lt;&gt;" "),"C"," ")</f>
        <v> </v>
      </c>
      <c r="G16" s="48"/>
      <c r="H16" s="43" t="str">
        <f>IF(AND('Scout 4'!$B8&gt;2,'Scout 4'!$B8&lt;&gt;" "),"C"," ")</f>
        <v> </v>
      </c>
      <c r="I16" s="48"/>
      <c r="J16" s="43" t="str">
        <f>IF(AND('Scout 5'!$B8&gt;2,'Scout 5'!$B8&lt;&gt;" "),"C"," ")</f>
        <v> </v>
      </c>
      <c r="K16" s="48"/>
      <c r="L16" s="43" t="str">
        <f>IF(AND('Scout 6'!$B8&gt;2,'Scout 6'!$B8&lt;&gt;" "),"C"," ")</f>
        <v> </v>
      </c>
      <c r="M16" s="48"/>
      <c r="N16" s="43" t="str">
        <f>IF(AND('Scout 7'!$B8&gt;2,'Scout 7'!$B8&lt;&gt;" "),"C"," ")</f>
        <v> </v>
      </c>
      <c r="O16" s="48"/>
      <c r="P16" s="43" t="str">
        <f>IF(AND('Scout 8'!$B8&gt;2,'Scout 8'!$B8&lt;&gt;" "),"C"," ")</f>
        <v> </v>
      </c>
      <c r="Q16" s="48"/>
      <c r="R16" s="43" t="str">
        <f>IF(AND('Scout 9'!$B8&gt;2,'Scout 9'!$B8&lt;&gt;" "),"C"," ")</f>
        <v> </v>
      </c>
      <c r="S16" s="48"/>
      <c r="T16" s="43" t="str">
        <f>IF(AND('Scout 10'!$B8&gt;2,'Scout 10'!$B8&lt;&gt;" "),"C"," ")</f>
        <v> </v>
      </c>
      <c r="U16" s="48"/>
      <c r="V16" s="43" t="str">
        <f>IF(AND('Scout 11'!$B8&gt;2,'Scout 11'!$B8&lt;&gt;" "),"C"," ")</f>
        <v> </v>
      </c>
      <c r="W16" s="48"/>
      <c r="X16" s="43" t="str">
        <f>IF(AND('Scout 12'!$B8&gt;2,'Scout 12'!$B8&lt;&gt;" "),"C"," ")</f>
        <v> </v>
      </c>
      <c r="Y16" s="48"/>
      <c r="Z16" s="43" t="str">
        <f>IF(AND('Scout 13'!$B8&gt;2,'Scout 13'!$B8&lt;&gt;" "),"C"," ")</f>
        <v> </v>
      </c>
      <c r="AA16" s="48"/>
      <c r="AB16" s="43" t="str">
        <f>IF(AND('Scout 14'!$B8&gt;2,'Scout 14'!$B8&lt;&gt;" "),"C"," ")</f>
        <v> </v>
      </c>
      <c r="AC16" s="48"/>
      <c r="AD16" s="43" t="str">
        <f>IF(AND('Scout 15'!$B8&gt;2,'Scout 15'!$B8&lt;&gt;" "),"C"," ")</f>
        <v> </v>
      </c>
      <c r="AE16" s="49"/>
      <c r="AF16" s="2"/>
    </row>
    <row r="17" spans="1:32" ht="12.75">
      <c r="A17" s="46" t="s">
        <v>140</v>
      </c>
      <c r="B17" s="43" t="str">
        <f>IF(AND('Scout 1'!$B8&gt;3,'Scout 1'!$B8&lt;&gt;" "),"C"," ")</f>
        <v> </v>
      </c>
      <c r="C17" s="48"/>
      <c r="D17" s="43" t="str">
        <f>IF(AND('Scout 2'!$B8&gt;3,'Scout 2'!$B8&lt;&gt;" "),"C"," ")</f>
        <v> </v>
      </c>
      <c r="E17" s="48"/>
      <c r="F17" s="43" t="str">
        <f>IF(AND('Scout 3'!$B8&gt;3,'Scout 3'!$B8&lt;&gt;" "),"C"," ")</f>
        <v> </v>
      </c>
      <c r="G17" s="48"/>
      <c r="H17" s="43" t="str">
        <f>IF(AND('Scout 4'!$B8&gt;3,'Scout 4'!$B8&lt;&gt;" "),"C"," ")</f>
        <v> </v>
      </c>
      <c r="I17" s="48"/>
      <c r="J17" s="43" t="str">
        <f>IF(AND('Scout 5'!$B8&gt;3,'Scout 5'!$B8&lt;&gt;" "),"C"," ")</f>
        <v> </v>
      </c>
      <c r="K17" s="48"/>
      <c r="L17" s="43" t="str">
        <f>IF(AND('Scout 6'!$B8&gt;3,'Scout 6'!$B8&lt;&gt;" "),"C"," ")</f>
        <v> </v>
      </c>
      <c r="M17" s="48"/>
      <c r="N17" s="43" t="str">
        <f>IF(AND('Scout 7'!$B8&gt;3,'Scout 7'!$B8&lt;&gt;" "),"C"," ")</f>
        <v> </v>
      </c>
      <c r="O17" s="48"/>
      <c r="P17" s="43" t="str">
        <f>IF(AND('Scout 8'!$B8&gt;3,'Scout 8'!$B8&lt;&gt;" "),"C"," ")</f>
        <v> </v>
      </c>
      <c r="Q17" s="48"/>
      <c r="R17" s="43" t="str">
        <f>IF(AND('Scout 9'!$B8&gt;3,'Scout 9'!$B8&lt;&gt;" "),"C"," ")</f>
        <v> </v>
      </c>
      <c r="S17" s="48"/>
      <c r="T17" s="43" t="str">
        <f>IF(AND('Scout 10'!$B8&gt;3,'Scout 10'!$B8&lt;&gt;" "),"C"," ")</f>
        <v> </v>
      </c>
      <c r="U17" s="48"/>
      <c r="V17" s="43" t="str">
        <f>IF(AND('Scout 11'!$B8&gt;3,'Scout 11'!$B8&lt;&gt;" "),"C"," ")</f>
        <v> </v>
      </c>
      <c r="W17" s="48"/>
      <c r="X17" s="43" t="str">
        <f>IF(AND('Scout 12'!$B8&gt;3,'Scout 12'!$B8&lt;&gt;" "),"C"," ")</f>
        <v> </v>
      </c>
      <c r="Y17" s="48"/>
      <c r="Z17" s="43" t="str">
        <f>IF(AND('Scout 13'!$B8&gt;3,'Scout 13'!$B8&lt;&gt;" "),"C"," ")</f>
        <v> </v>
      </c>
      <c r="AA17" s="48"/>
      <c r="AB17" s="43" t="str">
        <f>IF(AND('Scout 14'!$B8&gt;3,'Scout 14'!$B8&lt;&gt;" "),"C"," ")</f>
        <v> </v>
      </c>
      <c r="AC17" s="48"/>
      <c r="AD17" s="43" t="str">
        <f>IF(AND('Scout 15'!$B8&gt;3,'Scout 15'!$B8&lt;&gt;" "),"C"," ")</f>
        <v> </v>
      </c>
      <c r="AE17" s="49"/>
      <c r="AF17" s="2"/>
    </row>
    <row r="18" spans="1:32" ht="12.75">
      <c r="A18" s="46" t="s">
        <v>136</v>
      </c>
      <c r="B18" s="43" t="str">
        <f>IF(AND('Scout 1'!$B8&gt;4,'Scout 1'!$B8&lt;&gt;" "),"C"," ")</f>
        <v> </v>
      </c>
      <c r="C18" s="48"/>
      <c r="D18" s="43" t="str">
        <f>IF(AND('Scout 2'!$B8&gt;4,'Scout 2'!$B8&lt;&gt;" "),"C"," ")</f>
        <v> </v>
      </c>
      <c r="E18" s="48"/>
      <c r="F18" s="43" t="str">
        <f>IF(AND('Scout 3'!$B8&gt;4,'Scout 3'!$B8&lt;&gt;" "),"C"," ")</f>
        <v> </v>
      </c>
      <c r="G18" s="48"/>
      <c r="H18" s="43" t="str">
        <f>IF(AND('Scout 4'!$B8&gt;4,'Scout 4'!$B8&lt;&gt;" "),"C"," ")</f>
        <v> </v>
      </c>
      <c r="I18" s="48"/>
      <c r="J18" s="43" t="str">
        <f>IF(AND('Scout 5'!$B8&gt;4,'Scout 5'!$B8&lt;&gt;" "),"C"," ")</f>
        <v> </v>
      </c>
      <c r="K18" s="48"/>
      <c r="L18" s="43" t="str">
        <f>IF(AND('Scout 6'!$B8&gt;4,'Scout 6'!$B8&lt;&gt;" "),"C"," ")</f>
        <v> </v>
      </c>
      <c r="M18" s="48"/>
      <c r="N18" s="43" t="str">
        <f>IF(AND('Scout 7'!$B8&gt;4,'Scout 7'!$B8&lt;&gt;" "),"C"," ")</f>
        <v> </v>
      </c>
      <c r="O18" s="48"/>
      <c r="P18" s="43" t="str">
        <f>IF(AND('Scout 8'!$B8&gt;4,'Scout 8'!$B8&lt;&gt;" "),"C"," ")</f>
        <v> </v>
      </c>
      <c r="Q18" s="48"/>
      <c r="R18" s="43" t="str">
        <f>IF(AND('Scout 9'!$B8&gt;4,'Scout 9'!$B8&lt;&gt;" "),"C"," ")</f>
        <v> </v>
      </c>
      <c r="S18" s="48"/>
      <c r="T18" s="43" t="str">
        <f>IF(AND('Scout 10'!$B8&gt;4,'Scout 10'!$B8&lt;&gt;" "),"C"," ")</f>
        <v> </v>
      </c>
      <c r="U18" s="48"/>
      <c r="V18" s="43" t="str">
        <f>IF(AND('Scout 11'!$B8&gt;4,'Scout 11'!$B8&lt;&gt;" "),"C"," ")</f>
        <v> </v>
      </c>
      <c r="W18" s="48"/>
      <c r="X18" s="43" t="str">
        <f>IF(AND('Scout 12'!$B8&gt;4,'Scout 12'!$B8&lt;&gt;" "),"C"," ")</f>
        <v> </v>
      </c>
      <c r="Y18" s="48"/>
      <c r="Z18" s="43" t="str">
        <f>IF(AND('Scout 13'!$B8&gt;4,'Scout 13'!$B8&lt;&gt;" "),"C"," ")</f>
        <v> </v>
      </c>
      <c r="AA18" s="48"/>
      <c r="AB18" s="43" t="str">
        <f>IF(AND('Scout 14'!$B8&gt;4,'Scout 14'!$B8&lt;&gt;" "),"C"," ")</f>
        <v> </v>
      </c>
      <c r="AC18" s="48"/>
      <c r="AD18" s="43" t="str">
        <f>IF(AND('Scout 15'!$B8&gt;4,'Scout 15'!$B8&lt;&gt;" "),"C"," ")</f>
        <v> </v>
      </c>
      <c r="AE18" s="49"/>
      <c r="AF18" s="2"/>
    </row>
    <row r="19" spans="1:32" ht="12.75">
      <c r="A19" s="72" t="s">
        <v>158</v>
      </c>
      <c r="B19" s="43"/>
      <c r="C19" s="48"/>
      <c r="D19" s="43"/>
      <c r="E19" s="48"/>
      <c r="F19" s="43"/>
      <c r="G19" s="48"/>
      <c r="H19" s="43"/>
      <c r="I19" s="48"/>
      <c r="J19" s="43"/>
      <c r="K19" s="48"/>
      <c r="L19" s="43"/>
      <c r="M19" s="48"/>
      <c r="N19" s="43"/>
      <c r="O19" s="48"/>
      <c r="P19" s="43"/>
      <c r="Q19" s="48"/>
      <c r="R19" s="43"/>
      <c r="S19" s="48"/>
      <c r="T19" s="43"/>
      <c r="U19" s="48"/>
      <c r="V19" s="43"/>
      <c r="W19" s="48"/>
      <c r="X19" s="43"/>
      <c r="Y19" s="48"/>
      <c r="Z19" s="43"/>
      <c r="AA19" s="48"/>
      <c r="AB19" s="43"/>
      <c r="AC19" s="48"/>
      <c r="AD19" s="43"/>
      <c r="AE19" s="49"/>
      <c r="AF19" s="2"/>
    </row>
    <row r="20" spans="1:32" ht="12.75">
      <c r="A20" s="46" t="s">
        <v>139</v>
      </c>
      <c r="B20" s="43" t="str">
        <f>IF(AND('Scout 1'!$B9&gt;0,'Scout 1'!$B9&lt;&gt;" "),"C"," ")</f>
        <v> </v>
      </c>
      <c r="C20" s="48"/>
      <c r="D20" s="43" t="str">
        <f>IF(AND('Scout 2'!$B9&gt;0,'Scout 2'!$B9&lt;&gt;" "),"C"," ")</f>
        <v> </v>
      </c>
      <c r="E20" s="48"/>
      <c r="F20" s="43" t="str">
        <f>IF(AND('Scout 3'!$B9&gt;0,'Scout 3'!$B9&lt;&gt;" "),"C"," ")</f>
        <v> </v>
      </c>
      <c r="G20" s="48"/>
      <c r="H20" s="43" t="str">
        <f>IF(AND('Scout 4'!$B9&gt;0,'Scout 4'!$B9&lt;&gt;" "),"C"," ")</f>
        <v> </v>
      </c>
      <c r="I20" s="48"/>
      <c r="J20" s="43" t="str">
        <f>IF(AND('Scout 5'!$B9&gt;0,'Scout 5'!$B9&lt;&gt;" "),"C"," ")</f>
        <v> </v>
      </c>
      <c r="K20" s="48"/>
      <c r="L20" s="43" t="str">
        <f>IF(AND('Scout 6'!$B9&gt;0,'Scout 6'!$B9&lt;&gt;" "),"C"," ")</f>
        <v> </v>
      </c>
      <c r="M20" s="48"/>
      <c r="N20" s="43" t="str">
        <f>IF(AND('Scout 7'!$B9&gt;0,'Scout 7'!$B9&lt;&gt;" "),"C"," ")</f>
        <v> </v>
      </c>
      <c r="O20" s="48"/>
      <c r="P20" s="43" t="str">
        <f>IF(AND('Scout 8'!$B9&gt;0,'Scout 8'!$B9&lt;&gt;" "),"C"," ")</f>
        <v> </v>
      </c>
      <c r="Q20" s="48"/>
      <c r="R20" s="43" t="str">
        <f>IF(AND('Scout 9'!$B9&gt;0,'Scout 9'!$B9&lt;&gt;" "),"C"," ")</f>
        <v> </v>
      </c>
      <c r="S20" s="48"/>
      <c r="T20" s="43" t="str">
        <f>IF(AND('Scout 10'!$B9&gt;0,'Scout 10'!$B9&lt;&gt;" "),"C"," ")</f>
        <v> </v>
      </c>
      <c r="U20" s="48"/>
      <c r="V20" s="43" t="str">
        <f>IF(AND('Scout 11'!$B9&gt;0,'Scout 11'!$B9&lt;&gt;" "),"C"," ")</f>
        <v> </v>
      </c>
      <c r="W20" s="48"/>
      <c r="X20" s="43" t="str">
        <f>IF(AND('Scout 12'!$B9&gt;0,'Scout 12'!$B9&lt;&gt;" "),"C"," ")</f>
        <v> </v>
      </c>
      <c r="Y20" s="48"/>
      <c r="Z20" s="43" t="str">
        <f>IF(AND('Scout 13'!$B9&gt;0,'Scout 13'!$B9&lt;&gt;" "),"C"," ")</f>
        <v> </v>
      </c>
      <c r="AA20" s="48"/>
      <c r="AB20" s="43" t="str">
        <f>IF(AND('Scout 14'!$B9&gt;0,'Scout 14'!$B9&lt;&gt;" "),"C"," ")</f>
        <v> </v>
      </c>
      <c r="AC20" s="48"/>
      <c r="AD20" s="43" t="str">
        <f>IF(AND('Scout 15'!$B9&gt;0,'Scout 15'!$B9&lt;&gt;" "),"C"," ")</f>
        <v> </v>
      </c>
      <c r="AE20" s="49"/>
      <c r="AF20" s="2"/>
    </row>
    <row r="21" spans="1:32" ht="12.75">
      <c r="A21" s="46" t="s">
        <v>137</v>
      </c>
      <c r="B21" s="43" t="str">
        <f>IF(AND('Scout 1'!$B9&gt;1,'Scout 1'!$B9&lt;&gt;" "),"C"," ")</f>
        <v> </v>
      </c>
      <c r="C21" s="48"/>
      <c r="D21" s="43" t="str">
        <f>IF(AND('Scout 2'!$B9&gt;1,'Scout 2'!$B9&lt;&gt;" "),"C"," ")</f>
        <v> </v>
      </c>
      <c r="E21" s="48"/>
      <c r="F21" s="43" t="str">
        <f>IF(AND('Scout 3'!$B9&gt;1,'Scout 3'!$B9&lt;&gt;" "),"C"," ")</f>
        <v> </v>
      </c>
      <c r="G21" s="48"/>
      <c r="H21" s="43" t="str">
        <f>IF(AND('Scout 4'!$B9&gt;1,'Scout 4'!$B9&lt;&gt;" "),"C"," ")</f>
        <v> </v>
      </c>
      <c r="I21" s="48"/>
      <c r="J21" s="43" t="str">
        <f>IF(AND('Scout 5'!$B9&gt;1,'Scout 5'!$B9&lt;&gt;" "),"C"," ")</f>
        <v> </v>
      </c>
      <c r="K21" s="48"/>
      <c r="L21" s="43" t="str">
        <f>IF(AND('Scout 6'!$B9&gt;1,'Scout 6'!$B9&lt;&gt;" "),"C"," ")</f>
        <v> </v>
      </c>
      <c r="M21" s="48"/>
      <c r="N21" s="43" t="str">
        <f>IF(AND('Scout 7'!$B9&gt;1,'Scout 7'!$B9&lt;&gt;" "),"C"," ")</f>
        <v> </v>
      </c>
      <c r="O21" s="48"/>
      <c r="P21" s="43" t="str">
        <f>IF(AND('Scout 8'!$B9&gt;1,'Scout 8'!$B9&lt;&gt;" "),"C"," ")</f>
        <v> </v>
      </c>
      <c r="Q21" s="48"/>
      <c r="R21" s="43" t="str">
        <f>IF(AND('Scout 9'!$B9&gt;1,'Scout 9'!$B9&lt;&gt;" "),"C"," ")</f>
        <v> </v>
      </c>
      <c r="S21" s="48"/>
      <c r="T21" s="43" t="str">
        <f>IF(AND('Scout 10'!$B9&gt;1,'Scout 10'!$B9&lt;&gt;" "),"C"," ")</f>
        <v> </v>
      </c>
      <c r="U21" s="48"/>
      <c r="V21" s="43" t="str">
        <f>IF(AND('Scout 11'!$B9&gt;1,'Scout 11'!$B9&lt;&gt;" "),"C"," ")</f>
        <v> </v>
      </c>
      <c r="W21" s="48"/>
      <c r="X21" s="43" t="str">
        <f>IF(AND('Scout 12'!$B9&gt;1,'Scout 12'!$B9&lt;&gt;" "),"C"," ")</f>
        <v> </v>
      </c>
      <c r="Y21" s="48"/>
      <c r="Z21" s="43" t="str">
        <f>IF(AND('Scout 13'!$B9&gt;1,'Scout 13'!$B9&lt;&gt;" "),"C"," ")</f>
        <v> </v>
      </c>
      <c r="AA21" s="48"/>
      <c r="AB21" s="43" t="str">
        <f>IF(AND('Scout 14'!$B9&gt;1,'Scout 14'!$B9&lt;&gt;" "),"C"," ")</f>
        <v> </v>
      </c>
      <c r="AC21" s="48"/>
      <c r="AD21" s="43" t="str">
        <f>IF(AND('Scout 15'!$B9&gt;1,'Scout 15'!$B9&lt;&gt;" "),"C"," ")</f>
        <v> </v>
      </c>
      <c r="AE21" s="49"/>
      <c r="AF21" s="2"/>
    </row>
    <row r="22" spans="1:32" ht="12.75">
      <c r="A22" s="46" t="s">
        <v>138</v>
      </c>
      <c r="B22" s="43" t="str">
        <f>IF(AND('Scout 1'!$B9&gt;2,'Scout 1'!$B9&lt;&gt;" "),"C"," ")</f>
        <v> </v>
      </c>
      <c r="C22" s="48"/>
      <c r="D22" s="43" t="str">
        <f>IF(AND('Scout 2'!$B9&gt;2,'Scout 2'!$B9&lt;&gt;" "),"C"," ")</f>
        <v> </v>
      </c>
      <c r="E22" s="48"/>
      <c r="F22" s="43" t="str">
        <f>IF(AND('Scout 3'!$B9&gt;2,'Scout 3'!$B9&lt;&gt;" "),"C"," ")</f>
        <v> </v>
      </c>
      <c r="G22" s="48"/>
      <c r="H22" s="43" t="str">
        <f>IF(AND('Scout 4'!$B9&gt;2,'Scout 4'!$B9&lt;&gt;" "),"C"," ")</f>
        <v> </v>
      </c>
      <c r="I22" s="48"/>
      <c r="J22" s="43" t="str">
        <f>IF(AND('Scout 5'!$B9&gt;2,'Scout 5'!$B9&lt;&gt;" "),"C"," ")</f>
        <v> </v>
      </c>
      <c r="K22" s="48"/>
      <c r="L22" s="43" t="str">
        <f>IF(AND('Scout 6'!$B9&gt;2,'Scout 6'!$B9&lt;&gt;" "),"C"," ")</f>
        <v> </v>
      </c>
      <c r="M22" s="48"/>
      <c r="N22" s="43" t="str">
        <f>IF(AND('Scout 7'!$B9&gt;2,'Scout 7'!$B9&lt;&gt;" "),"C"," ")</f>
        <v> </v>
      </c>
      <c r="O22" s="48"/>
      <c r="P22" s="43" t="str">
        <f>IF(AND('Scout 8'!$B9&gt;2,'Scout 8'!$B9&lt;&gt;" "),"C"," ")</f>
        <v> </v>
      </c>
      <c r="Q22" s="48"/>
      <c r="R22" s="43" t="str">
        <f>IF(AND('Scout 9'!$B9&gt;2,'Scout 9'!$B9&lt;&gt;" "),"C"," ")</f>
        <v> </v>
      </c>
      <c r="S22" s="48"/>
      <c r="T22" s="43" t="str">
        <f>IF(AND('Scout 10'!$B9&gt;2,'Scout 10'!$B9&lt;&gt;" "),"C"," ")</f>
        <v> </v>
      </c>
      <c r="U22" s="48"/>
      <c r="V22" s="43" t="str">
        <f>IF(AND('Scout 11'!$B9&gt;2,'Scout 11'!$B9&lt;&gt;" "),"C"," ")</f>
        <v> </v>
      </c>
      <c r="W22" s="48"/>
      <c r="X22" s="43" t="str">
        <f>IF(AND('Scout 12'!$B9&gt;2,'Scout 12'!$B9&lt;&gt;" "),"C"," ")</f>
        <v> </v>
      </c>
      <c r="Y22" s="48"/>
      <c r="Z22" s="43" t="str">
        <f>IF(AND('Scout 13'!$B9&gt;2,'Scout 13'!$B9&lt;&gt;" "),"C"," ")</f>
        <v> </v>
      </c>
      <c r="AA22" s="48"/>
      <c r="AB22" s="43" t="str">
        <f>IF(AND('Scout 14'!$B9&gt;2,'Scout 14'!$B9&lt;&gt;" "),"C"," ")</f>
        <v> </v>
      </c>
      <c r="AC22" s="48"/>
      <c r="AD22" s="43" t="str">
        <f>IF(AND('Scout 15'!$B9&gt;2,'Scout 15'!$B9&lt;&gt;" "),"C"," ")</f>
        <v> </v>
      </c>
      <c r="AE22" s="49"/>
      <c r="AF22" s="2"/>
    </row>
    <row r="23" spans="1:32" ht="12.75">
      <c r="A23" s="46" t="s">
        <v>141</v>
      </c>
      <c r="B23" s="43" t="str">
        <f>IF(AND('Scout 1'!$B9&gt;3,'Scout 1'!$B9&lt;&gt;" "),"C"," ")</f>
        <v> </v>
      </c>
      <c r="C23" s="48"/>
      <c r="D23" s="43" t="str">
        <f>IF(AND('Scout 2'!$B9&gt;3,'Scout 2'!$B9&lt;&gt;" "),"C"," ")</f>
        <v> </v>
      </c>
      <c r="E23" s="48"/>
      <c r="F23" s="43" t="str">
        <f>IF(AND('Scout 3'!$B9&gt;3,'Scout 3'!$B9&lt;&gt;" "),"C"," ")</f>
        <v> </v>
      </c>
      <c r="G23" s="48"/>
      <c r="H23" s="43" t="str">
        <f>IF(AND('Scout 4'!$B9&gt;3,'Scout 4'!$B9&lt;&gt;" "),"C"," ")</f>
        <v> </v>
      </c>
      <c r="I23" s="48"/>
      <c r="J23" s="43" t="str">
        <f>IF(AND('Scout 5'!$B9&gt;3,'Scout 5'!$B9&lt;&gt;" "),"C"," ")</f>
        <v> </v>
      </c>
      <c r="K23" s="48"/>
      <c r="L23" s="43" t="str">
        <f>IF(AND('Scout 6'!$B9&gt;3,'Scout 6'!$B9&lt;&gt;" "),"C"," ")</f>
        <v> </v>
      </c>
      <c r="M23" s="48"/>
      <c r="N23" s="43" t="str">
        <f>IF(AND('Scout 7'!$B9&gt;3,'Scout 7'!$B9&lt;&gt;" "),"C"," ")</f>
        <v> </v>
      </c>
      <c r="O23" s="48"/>
      <c r="P23" s="43" t="str">
        <f>IF(AND('Scout 8'!$B9&gt;3,'Scout 8'!$B9&lt;&gt;" "),"C"," ")</f>
        <v> </v>
      </c>
      <c r="Q23" s="48"/>
      <c r="R23" s="43" t="str">
        <f>IF(AND('Scout 9'!$B9&gt;3,'Scout 9'!$B9&lt;&gt;" "),"C"," ")</f>
        <v> </v>
      </c>
      <c r="S23" s="48"/>
      <c r="T23" s="43" t="str">
        <f>IF(AND('Scout 10'!$B9&gt;3,'Scout 10'!$B9&lt;&gt;" "),"C"," ")</f>
        <v> </v>
      </c>
      <c r="U23" s="48"/>
      <c r="V23" s="43" t="str">
        <f>IF(AND('Scout 11'!$B9&gt;3,'Scout 11'!$B9&lt;&gt;" "),"C"," ")</f>
        <v> </v>
      </c>
      <c r="W23" s="48"/>
      <c r="X23" s="43" t="str">
        <f>IF(AND('Scout 12'!$B9&gt;3,'Scout 12'!$B9&lt;&gt;" "),"C"," ")</f>
        <v> </v>
      </c>
      <c r="Y23" s="48"/>
      <c r="Z23" s="43" t="str">
        <f>IF(AND('Scout 13'!$B9&gt;3,'Scout 13'!$B9&lt;&gt;" "),"C"," ")</f>
        <v> </v>
      </c>
      <c r="AA23" s="48"/>
      <c r="AB23" s="43" t="str">
        <f>IF(AND('Scout 14'!$B9&gt;3,'Scout 14'!$B9&lt;&gt;" "),"C"," ")</f>
        <v> </v>
      </c>
      <c r="AC23" s="48"/>
      <c r="AD23" s="43" t="str">
        <f>IF(AND('Scout 15'!$B9&gt;3,'Scout 15'!$B9&lt;&gt;" "),"C"," ")</f>
        <v> </v>
      </c>
      <c r="AE23" s="49"/>
      <c r="AF23" s="2"/>
    </row>
    <row r="24" spans="1:32" ht="12.75">
      <c r="A24" s="46" t="s">
        <v>142</v>
      </c>
      <c r="B24" s="43" t="str">
        <f>IF(AND('Scout 1'!$B9&gt;4,'Scout 1'!$B9&lt;&gt;" "),"C"," ")</f>
        <v> </v>
      </c>
      <c r="C24" s="48"/>
      <c r="D24" s="43" t="str">
        <f>IF(AND('Scout 2'!$B9&gt;4,'Scout 2'!$B9&lt;&gt;" "),"C"," ")</f>
        <v> </v>
      </c>
      <c r="E24" s="48"/>
      <c r="F24" s="43" t="str">
        <f>IF(AND('Scout 3'!$B9&gt;4,'Scout 3'!$B9&lt;&gt;" "),"C"," ")</f>
        <v> </v>
      </c>
      <c r="G24" s="48"/>
      <c r="H24" s="43" t="str">
        <f>IF(AND('Scout 4'!$B9&gt;4,'Scout 4'!$B9&lt;&gt;" "),"C"," ")</f>
        <v> </v>
      </c>
      <c r="I24" s="48"/>
      <c r="J24" s="43" t="str">
        <f>IF(AND('Scout 5'!$B9&gt;4,'Scout 5'!$B9&lt;&gt;" "),"C"," ")</f>
        <v> </v>
      </c>
      <c r="K24" s="48"/>
      <c r="L24" s="43" t="str">
        <f>IF(AND('Scout 6'!$B9&gt;4,'Scout 6'!$B9&lt;&gt;" "),"C"," ")</f>
        <v> </v>
      </c>
      <c r="M24" s="48"/>
      <c r="N24" s="43" t="str">
        <f>IF(AND('Scout 7'!$B9&gt;4,'Scout 7'!$B9&lt;&gt;" "),"C"," ")</f>
        <v> </v>
      </c>
      <c r="O24" s="48"/>
      <c r="P24" s="43" t="str">
        <f>IF(AND('Scout 8'!$B9&gt;4,'Scout 8'!$B9&lt;&gt;" "),"C"," ")</f>
        <v> </v>
      </c>
      <c r="Q24" s="48"/>
      <c r="R24" s="43" t="str">
        <f>IF(AND('Scout 9'!$B9&gt;4,'Scout 9'!$B9&lt;&gt;" "),"C"," ")</f>
        <v> </v>
      </c>
      <c r="S24" s="48"/>
      <c r="T24" s="43" t="str">
        <f>IF(AND('Scout 10'!$B9&gt;4,'Scout 10'!$B9&lt;&gt;" "),"C"," ")</f>
        <v> </v>
      </c>
      <c r="U24" s="48"/>
      <c r="V24" s="43" t="str">
        <f>IF(AND('Scout 11'!$B9&gt;4,'Scout 11'!$B9&lt;&gt;" "),"C"," ")</f>
        <v> </v>
      </c>
      <c r="W24" s="48"/>
      <c r="X24" s="43" t="str">
        <f>IF(AND('Scout 12'!$B9&gt;4,'Scout 12'!$B9&lt;&gt;" "),"C"," ")</f>
        <v> </v>
      </c>
      <c r="Y24" s="48"/>
      <c r="Z24" s="43" t="str">
        <f>IF(AND('Scout 13'!$B9&gt;4,'Scout 13'!$B9&lt;&gt;" "),"C"," ")</f>
        <v> </v>
      </c>
      <c r="AA24" s="48"/>
      <c r="AB24" s="43" t="str">
        <f>IF(AND('Scout 14'!$B9&gt;4,'Scout 14'!$B9&lt;&gt;" "),"C"," ")</f>
        <v> </v>
      </c>
      <c r="AC24" s="48"/>
      <c r="AD24" s="43" t="str">
        <f>IF(AND('Scout 15'!$B9&gt;4,'Scout 15'!$B9&lt;&gt;" "),"C"," ")</f>
        <v> </v>
      </c>
      <c r="AE24" s="49"/>
      <c r="AF24" s="2"/>
    </row>
    <row r="25" spans="1:32" ht="12.75">
      <c r="A25" s="72" t="s">
        <v>3</v>
      </c>
      <c r="B25" s="43"/>
      <c r="C25" s="48"/>
      <c r="D25" s="43"/>
      <c r="E25" s="48"/>
      <c r="F25" s="43"/>
      <c r="G25" s="48"/>
      <c r="H25" s="43"/>
      <c r="I25" s="48"/>
      <c r="J25" s="43"/>
      <c r="K25" s="48"/>
      <c r="L25" s="43"/>
      <c r="M25" s="48"/>
      <c r="N25" s="43"/>
      <c r="O25" s="48"/>
      <c r="P25" s="43"/>
      <c r="Q25" s="48"/>
      <c r="R25" s="43"/>
      <c r="S25" s="48"/>
      <c r="T25" s="43"/>
      <c r="U25" s="48"/>
      <c r="V25" s="43"/>
      <c r="W25" s="48"/>
      <c r="X25" s="43"/>
      <c r="Y25" s="48"/>
      <c r="Z25" s="43"/>
      <c r="AA25" s="48"/>
      <c r="AB25" s="43"/>
      <c r="AC25" s="48"/>
      <c r="AD25" s="43"/>
      <c r="AE25" s="49"/>
      <c r="AF25" s="2"/>
    </row>
    <row r="26" spans="1:32" ht="12.75">
      <c r="A26" s="46" t="s">
        <v>144</v>
      </c>
      <c r="B26" s="43" t="str">
        <f>IF(B5="C",IF(AND('Scout 1'!$B10&gt;0,'Scout 1'!$B10&lt;&gt;" "),"C"," ")," ")</f>
        <v> </v>
      </c>
      <c r="C26" s="48"/>
      <c r="D26" s="43" t="str">
        <f>IF(D5="C",IF(AND('Scout 2'!$B10&gt;0,'Scout 2'!$B10&lt;&gt;" "),"C"," ")," ")</f>
        <v> </v>
      </c>
      <c r="E26" s="48"/>
      <c r="F26" s="43" t="str">
        <f>IF(F5="C",IF(AND('Scout 3'!$B10&gt;0,'Scout 3'!$B10&lt;&gt;" "),"C"," ")," ")</f>
        <v> </v>
      </c>
      <c r="G26" s="48"/>
      <c r="H26" s="43" t="str">
        <f>IF(H5="C",IF(AND('Scout 4'!$B10&gt;0,'Scout 4'!$B10&lt;&gt;" "),"C"," ")," ")</f>
        <v> </v>
      </c>
      <c r="I26" s="48"/>
      <c r="J26" s="43" t="str">
        <f>IF(J5="C",IF(AND('Scout 5'!$B10&gt;0,'Scout 5'!$B10&lt;&gt;" "),"C"," ")," ")</f>
        <v> </v>
      </c>
      <c r="K26" s="48"/>
      <c r="L26" s="43" t="str">
        <f>IF(L5="C",IF(AND('Scout 6'!$B10&gt;0,'Scout 6'!$B10&lt;&gt;" "),"C"," ")," ")</f>
        <v> </v>
      </c>
      <c r="M26" s="48"/>
      <c r="N26" s="43" t="str">
        <f>IF(N5="C",IF(AND('Scout 7'!$B10&gt;0,'Scout 7'!$B10&lt;&gt;" "),"C"," ")," ")</f>
        <v> </v>
      </c>
      <c r="O26" s="48"/>
      <c r="P26" s="43" t="str">
        <f>IF(P5="C",IF(AND('Scout 8'!$B10&gt;0,'Scout 8'!$B10&lt;&gt;" "),"C"," ")," ")</f>
        <v> </v>
      </c>
      <c r="Q26" s="48"/>
      <c r="R26" s="43" t="str">
        <f>IF(R5="C",IF(AND('Scout 9'!$B10&gt;0,'Scout 9'!$B10&lt;&gt;" "),"C"," ")," ")</f>
        <v> </v>
      </c>
      <c r="S26" s="48"/>
      <c r="T26" s="43" t="str">
        <f>IF(T5="C",IF(AND('Scout 10'!$B10&gt;0,'Scout 10'!$B10&lt;&gt;" "),"C"," ")," ")</f>
        <v> </v>
      </c>
      <c r="U26" s="48"/>
      <c r="V26" s="43" t="str">
        <f>IF(V5="C",IF(AND('Scout 11'!$B10&gt;0,'Scout 11'!$B10&lt;&gt;" "),"C"," ")," ")</f>
        <v> </v>
      </c>
      <c r="W26" s="48"/>
      <c r="X26" s="43" t="str">
        <f>IF(X5="C",IF(AND('Scout 12'!$B10&gt;0,'Scout 12'!$B10&lt;&gt;" "),"C"," ")," ")</f>
        <v> </v>
      </c>
      <c r="Y26" s="48"/>
      <c r="Z26" s="43" t="str">
        <f>IF(Z5="C",IF(AND('Scout 13'!$B10&gt;0,'Scout 13'!$B10&lt;&gt;" "),"C"," ")," ")</f>
        <v> </v>
      </c>
      <c r="AA26" s="48"/>
      <c r="AB26" s="43" t="str">
        <f>IF(AB5="C",IF(AND('Scout 14'!$B10&gt;0,'Scout 14'!$B10&lt;&gt;" "),"C"," ")," ")</f>
        <v> </v>
      </c>
      <c r="AC26" s="48"/>
      <c r="AD26" s="43" t="str">
        <f>IF(AD5="C",IF(AND('Scout 15'!$B10&gt;0,'Scout 15'!$B10&lt;&gt;" "),"C"," ")," ")</f>
        <v> </v>
      </c>
      <c r="AE26" s="49"/>
      <c r="AF26" s="2"/>
    </row>
    <row r="27" spans="1:32" ht="12.75">
      <c r="A27" s="46" t="s">
        <v>143</v>
      </c>
      <c r="B27" s="43" t="str">
        <f>IF(B5="C",IF(AND('Scout 1'!$B10&gt;1,'Scout 1'!$B10&lt;&gt;" "),"C"," ")," ")</f>
        <v> </v>
      </c>
      <c r="C27" s="48"/>
      <c r="D27" s="43" t="str">
        <f>IF(D5="C",IF(AND('Scout 2'!$B10&gt;1,'Scout 2'!$B10&lt;&gt;" "),"C"," ")," ")</f>
        <v> </v>
      </c>
      <c r="E27" s="48"/>
      <c r="F27" s="43" t="str">
        <f>IF(F5="C",IF(AND('Scout 3'!$B10&gt;1,'Scout 3'!$B10&lt;&gt;" "),"C"," ")," ")</f>
        <v> </v>
      </c>
      <c r="G27" s="48"/>
      <c r="H27" s="43" t="str">
        <f>IF(H5="C",IF(AND('Scout 4'!$B10&gt;1,'Scout 4'!$B10&lt;&gt;" "),"C"," ")," ")</f>
        <v> </v>
      </c>
      <c r="I27" s="48"/>
      <c r="J27" s="43" t="str">
        <f>IF(J5="C",IF(AND('Scout 5'!$B10&gt;1,'Scout 5'!$B10&lt;&gt;" "),"C"," ")," ")</f>
        <v> </v>
      </c>
      <c r="K27" s="48"/>
      <c r="L27" s="43" t="str">
        <f>IF(L5="C",IF(AND('Scout 6'!$B10&gt;1,'Scout 6'!$B10&lt;&gt;" "),"C"," ")," ")</f>
        <v> </v>
      </c>
      <c r="M27" s="48"/>
      <c r="N27" s="43" t="str">
        <f>IF(N5="C",IF(AND('Scout 7'!$B10&gt;1,'Scout 7'!$B10&lt;&gt;" "),"C"," ")," ")</f>
        <v> </v>
      </c>
      <c r="O27" s="48"/>
      <c r="P27" s="43" t="str">
        <f>IF(P5="C",IF(AND('Scout 8'!$B10&gt;1,'Scout 8'!$B10&lt;&gt;" "),"C"," ")," ")</f>
        <v> </v>
      </c>
      <c r="Q27" s="48"/>
      <c r="R27" s="43" t="str">
        <f>IF(R5="C",IF(AND('Scout 9'!$B10&gt;1,'Scout 9'!$B10&lt;&gt;" "),"C"," ")," ")</f>
        <v> </v>
      </c>
      <c r="S27" s="48"/>
      <c r="T27" s="43" t="str">
        <f>IF(T5="C",IF(AND('Scout 10'!$B10&gt;1,'Scout 10'!$B10&lt;&gt;" "),"C"," ")," ")</f>
        <v> </v>
      </c>
      <c r="U27" s="48"/>
      <c r="V27" s="43" t="str">
        <f>IF(V5="C",IF(AND('Scout 11'!$B10&gt;1,'Scout 11'!$B10&lt;&gt;" "),"C"," ")," ")</f>
        <v> </v>
      </c>
      <c r="W27" s="48"/>
      <c r="X27" s="43" t="str">
        <f>IF(X5="C",IF(AND('Scout 12'!$B10&gt;1,'Scout 12'!$B10&lt;&gt;" "),"C"," ")," ")</f>
        <v> </v>
      </c>
      <c r="Y27" s="48"/>
      <c r="Z27" s="43" t="str">
        <f>IF(Z5="C",IF(AND('Scout 13'!$B10&gt;1,'Scout 13'!$B10&lt;&gt;" "),"C"," ")," ")</f>
        <v> </v>
      </c>
      <c r="AA27" s="48"/>
      <c r="AB27" s="43" t="str">
        <f>IF(AB5="C",IF(AND('Scout 14'!$B10&gt;1,'Scout 14'!$B10&lt;&gt;" "),"C"," ")," ")</f>
        <v> </v>
      </c>
      <c r="AC27" s="48"/>
      <c r="AD27" s="43" t="str">
        <f>IF(AD5="C",IF(AND('Scout 15'!$B10&gt;1,'Scout 15'!$B10&lt;&gt;" "),"C"," ")," ")</f>
        <v> </v>
      </c>
      <c r="AE27" s="49"/>
      <c r="AF27" s="2"/>
    </row>
    <row r="28" spans="1:32" ht="12.75">
      <c r="A28" s="46" t="s">
        <v>145</v>
      </c>
      <c r="B28" s="43" t="str">
        <f>IF(B5="C",IF(AND('Scout 1'!$B10&gt;2,'Scout 1'!$B10&lt;&gt;" "),"C"," ")," ")</f>
        <v> </v>
      </c>
      <c r="C28" s="48"/>
      <c r="D28" s="43" t="str">
        <f>IF(D5="C",IF(AND('Scout 2'!$B10&gt;2,'Scout 2'!$B10&lt;&gt;" "),"C"," ")," ")</f>
        <v> </v>
      </c>
      <c r="E28" s="48"/>
      <c r="F28" s="43" t="str">
        <f>IF(F5="C",IF(AND('Scout 3'!$B10&gt;2,'Scout 3'!$B10&lt;&gt;" "),"C"," ")," ")</f>
        <v> </v>
      </c>
      <c r="G28" s="48"/>
      <c r="H28" s="43" t="str">
        <f>IF(H5="C",IF(AND('Scout 4'!$B10&gt;2,'Scout 4'!$B10&lt;&gt;" "),"C"," ")," ")</f>
        <v> </v>
      </c>
      <c r="I28" s="48"/>
      <c r="J28" s="43" t="str">
        <f>IF(J5="C",IF(AND('Scout 5'!$B10&gt;2,'Scout 5'!$B10&lt;&gt;" "),"C"," ")," ")</f>
        <v> </v>
      </c>
      <c r="K28" s="48"/>
      <c r="L28" s="43" t="str">
        <f>IF(L5="C",IF(AND('Scout 6'!$B10&gt;2,'Scout 6'!$B10&lt;&gt;" "),"C"," ")," ")</f>
        <v> </v>
      </c>
      <c r="M28" s="48"/>
      <c r="N28" s="43" t="str">
        <f>IF(N5="C",IF(AND('Scout 7'!$B10&gt;2,'Scout 7'!$B10&lt;&gt;" "),"C"," ")," ")</f>
        <v> </v>
      </c>
      <c r="O28" s="48"/>
      <c r="P28" s="43" t="str">
        <f>IF(P5="C",IF(AND('Scout 8'!$B10&gt;2,'Scout 8'!$B10&lt;&gt;" "),"C"," ")," ")</f>
        <v> </v>
      </c>
      <c r="Q28" s="48"/>
      <c r="R28" s="43" t="str">
        <f>IF(R5="C",IF(AND('Scout 9'!$B10&gt;2,'Scout 9'!$B10&lt;&gt;" "),"C"," ")," ")</f>
        <v> </v>
      </c>
      <c r="S28" s="48"/>
      <c r="T28" s="43" t="str">
        <f>IF(T5="C",IF(AND('Scout 10'!$B10&gt;2,'Scout 10'!$B10&lt;&gt;" "),"C"," ")," ")</f>
        <v> </v>
      </c>
      <c r="U28" s="48"/>
      <c r="V28" s="43" t="str">
        <f>IF(V5="C",IF(AND('Scout 11'!$B10&gt;2,'Scout 11'!$B10&lt;&gt;" "),"C"," ")," ")</f>
        <v> </v>
      </c>
      <c r="W28" s="48"/>
      <c r="X28" s="43" t="str">
        <f>IF(X5="C",IF(AND('Scout 12'!$B10&gt;2,'Scout 12'!$B10&lt;&gt;" "),"C"," ")," ")</f>
        <v> </v>
      </c>
      <c r="Y28" s="48"/>
      <c r="Z28" s="43" t="str">
        <f>IF(Z5="C",IF(AND('Scout 13'!$B10&gt;2,'Scout 13'!$B10&lt;&gt;" "),"C"," ")," ")</f>
        <v> </v>
      </c>
      <c r="AA28" s="48"/>
      <c r="AB28" s="43" t="str">
        <f>IF(AB5="C",IF(AND('Scout 14'!$B10&gt;2,'Scout 14'!$B10&lt;&gt;" "),"C"," ")," ")</f>
        <v> </v>
      </c>
      <c r="AC28" s="48"/>
      <c r="AD28" s="43" t="str">
        <f>IF(AD5="C",IF(AND('Scout 15'!$B10&gt;2,'Scout 15'!$B10&lt;&gt;" "),"C"," ")," ")</f>
        <v> </v>
      </c>
      <c r="AE28" s="49"/>
      <c r="AF28" s="2"/>
    </row>
    <row r="29" spans="1:32" ht="12.75">
      <c r="A29" s="46" t="s">
        <v>146</v>
      </c>
      <c r="B29" s="43" t="str">
        <f>IF(B5="C",IF(AND('Scout 1'!$B10&gt;3,'Scout 1'!$B10&lt;&gt;" "),"C"," ")," ")</f>
        <v> </v>
      </c>
      <c r="C29" s="48"/>
      <c r="D29" s="43" t="str">
        <f>IF(D5="C",IF(AND('Scout 2'!$B10&gt;3,'Scout 2'!$B10&lt;&gt;" "),"C"," ")," ")</f>
        <v> </v>
      </c>
      <c r="E29" s="48"/>
      <c r="F29" s="43" t="str">
        <f>IF(F5="C",IF(AND('Scout 3'!$B10&gt;3,'Scout 3'!$B10&lt;&gt;" "),"C"," ")," ")</f>
        <v> </v>
      </c>
      <c r="G29" s="48"/>
      <c r="H29" s="43" t="str">
        <f>IF(H5="C",IF(AND('Scout 4'!$B10&gt;3,'Scout 4'!$B10&lt;&gt;" "),"C"," ")," ")</f>
        <v> </v>
      </c>
      <c r="I29" s="48"/>
      <c r="J29" s="43" t="str">
        <f>IF(J5="C",IF(AND('Scout 5'!$B10&gt;3,'Scout 5'!$B10&lt;&gt;" "),"C"," ")," ")</f>
        <v> </v>
      </c>
      <c r="K29" s="48"/>
      <c r="L29" s="43" t="str">
        <f>IF(L5="C",IF(AND('Scout 6'!$B10&gt;3,'Scout 6'!$B10&lt;&gt;" "),"C"," ")," ")</f>
        <v> </v>
      </c>
      <c r="M29" s="48"/>
      <c r="N29" s="43" t="str">
        <f>IF(N5="C",IF(AND('Scout 7'!$B10&gt;3,'Scout 7'!$B10&lt;&gt;" "),"C"," ")," ")</f>
        <v> </v>
      </c>
      <c r="O29" s="48"/>
      <c r="P29" s="43" t="str">
        <f>IF(P5="C",IF(AND('Scout 8'!$B10&gt;3,'Scout 8'!$B10&lt;&gt;" "),"C"," ")," ")</f>
        <v> </v>
      </c>
      <c r="Q29" s="48"/>
      <c r="R29" s="43" t="str">
        <f>IF(R5="C",IF(AND('Scout 9'!$B10&gt;3,'Scout 9'!$B10&lt;&gt;" "),"C"," ")," ")</f>
        <v> </v>
      </c>
      <c r="S29" s="48"/>
      <c r="T29" s="43" t="str">
        <f>IF(T5="C",IF(AND('Scout 10'!$B10&gt;3,'Scout 10'!$B10&lt;&gt;" "),"C"," ")," ")</f>
        <v> </v>
      </c>
      <c r="U29" s="48"/>
      <c r="V29" s="43" t="str">
        <f>IF(V5="C",IF(AND('Scout 11'!$B10&gt;3,'Scout 11'!$B10&lt;&gt;" "),"C"," ")," ")</f>
        <v> </v>
      </c>
      <c r="W29" s="48"/>
      <c r="X29" s="43" t="str">
        <f>IF(X5="C",IF(AND('Scout 12'!$B10&gt;3,'Scout 12'!$B10&lt;&gt;" "),"C"," ")," ")</f>
        <v> </v>
      </c>
      <c r="Y29" s="48"/>
      <c r="Z29" s="43" t="str">
        <f>IF(Z5="C",IF(AND('Scout 13'!$B10&gt;3,'Scout 13'!$B10&lt;&gt;" "),"C"," ")," ")</f>
        <v> </v>
      </c>
      <c r="AA29" s="48"/>
      <c r="AB29" s="43" t="str">
        <f>IF(AB5="C",IF(AND('Scout 14'!$B10&gt;3,'Scout 14'!$B10&lt;&gt;" "),"C"," ")," ")</f>
        <v> </v>
      </c>
      <c r="AC29" s="48"/>
      <c r="AD29" s="43" t="str">
        <f>IF(AD5="C",IF(AND('Scout 15'!$B10&gt;3,'Scout 15'!$B10&lt;&gt;" "),"C"," ")," ")</f>
        <v> </v>
      </c>
      <c r="AE29" s="49"/>
      <c r="AF29" s="2"/>
    </row>
    <row r="30" spans="1:32" ht="12.75">
      <c r="A30" s="46" t="s">
        <v>147</v>
      </c>
      <c r="B30" s="43" t="str">
        <f>IF(B5="C",IF(AND('Scout 1'!$B10&gt;4,'Scout 1'!$B10&lt;&gt;" "),"C"," ")," ")</f>
        <v> </v>
      </c>
      <c r="C30" s="48"/>
      <c r="D30" s="43" t="str">
        <f>IF(D5="C",IF(AND('Scout 2'!$B10&gt;4,'Scout 2'!$B10&lt;&gt;" "),"C"," ")," ")</f>
        <v> </v>
      </c>
      <c r="E30" s="48"/>
      <c r="F30" s="43" t="str">
        <f>IF(F5="C",IF(AND('Scout 3'!$B10&gt;4,'Scout 3'!$B10&lt;&gt;" "),"C"," ")," ")</f>
        <v> </v>
      </c>
      <c r="G30" s="48"/>
      <c r="H30" s="43" t="str">
        <f>IF(H5="C",IF(AND('Scout 4'!$B10&gt;4,'Scout 4'!$B10&lt;&gt;" "),"C"," ")," ")</f>
        <v> </v>
      </c>
      <c r="I30" s="48"/>
      <c r="J30" s="43" t="str">
        <f>IF(J5="C",IF(AND('Scout 5'!$B10&gt;4,'Scout 5'!$B10&lt;&gt;" "),"C"," ")," ")</f>
        <v> </v>
      </c>
      <c r="K30" s="48"/>
      <c r="L30" s="43" t="str">
        <f>IF(L5="C",IF(AND('Scout 6'!$B10&gt;4,'Scout 6'!$B10&lt;&gt;" "),"C"," ")," ")</f>
        <v> </v>
      </c>
      <c r="M30" s="48"/>
      <c r="N30" s="43" t="str">
        <f>IF(N5="C",IF(AND('Scout 7'!$B10&gt;4,'Scout 7'!$B10&lt;&gt;" "),"C"," ")," ")</f>
        <v> </v>
      </c>
      <c r="O30" s="48"/>
      <c r="P30" s="43" t="str">
        <f>IF(P5="C",IF(AND('Scout 8'!$B10&gt;4,'Scout 8'!$B10&lt;&gt;" "),"C"," ")," ")</f>
        <v> </v>
      </c>
      <c r="Q30" s="48"/>
      <c r="R30" s="43" t="str">
        <f>IF(R5="C",IF(AND('Scout 9'!$B10&gt;4,'Scout 9'!$B10&lt;&gt;" "),"C"," ")," ")</f>
        <v> </v>
      </c>
      <c r="S30" s="48"/>
      <c r="T30" s="43" t="str">
        <f>IF(T5="C",IF(AND('Scout 10'!$B10&gt;4,'Scout 10'!$B10&lt;&gt;" "),"C"," ")," ")</f>
        <v> </v>
      </c>
      <c r="U30" s="48"/>
      <c r="V30" s="43" t="str">
        <f>IF(V5="C",IF(AND('Scout 11'!$B10&gt;4,'Scout 11'!$B10&lt;&gt;" "),"C"," ")," ")</f>
        <v> </v>
      </c>
      <c r="W30" s="48"/>
      <c r="X30" s="43" t="str">
        <f>IF(X5="C",IF(AND('Scout 12'!$B10&gt;4,'Scout 12'!$B10&lt;&gt;" "),"C"," ")," ")</f>
        <v> </v>
      </c>
      <c r="Y30" s="48"/>
      <c r="Z30" s="43" t="str">
        <f>IF(Z5="C",IF(AND('Scout 13'!$B10&gt;4,'Scout 13'!$B10&lt;&gt;" "),"C"," ")," ")</f>
        <v> </v>
      </c>
      <c r="AA30" s="48"/>
      <c r="AB30" s="43" t="str">
        <f>IF(AB5="C",IF(AND('Scout 14'!$B10&gt;4,'Scout 14'!$B10&lt;&gt;" "),"C"," ")," ")</f>
        <v> </v>
      </c>
      <c r="AC30" s="48"/>
      <c r="AD30" s="43" t="str">
        <f>IF(AD5="C",IF(AND('Scout 15'!$B10&gt;4,'Scout 15'!$B10&lt;&gt;" "),"C"," ")," ")</f>
        <v> </v>
      </c>
      <c r="AE30" s="49"/>
      <c r="AF30" s="2"/>
    </row>
    <row r="31" spans="1:32" ht="12.75">
      <c r="A31" s="46" t="s">
        <v>148</v>
      </c>
      <c r="B31" s="43" t="str">
        <f>IF(B5="C",IF(AND('Scout 1'!$B10&gt;5,'Scout 1'!$B10&lt;&gt;" "),"C"," ")," ")</f>
        <v> </v>
      </c>
      <c r="C31" s="48"/>
      <c r="D31" s="43" t="str">
        <f>IF(D5="C",IF(AND('Scout 2'!$B10&gt;5,'Scout 2'!$B10&lt;&gt;" "),"C"," ")," ")</f>
        <v> </v>
      </c>
      <c r="E31" s="48"/>
      <c r="F31" s="43" t="str">
        <f>IF(F5="C",IF(AND('Scout 3'!$B10&gt;5,'Scout 3'!$B10&lt;&gt;" "),"C"," ")," ")</f>
        <v> </v>
      </c>
      <c r="G31" s="48"/>
      <c r="H31" s="43" t="str">
        <f>IF(H5="C",IF(AND('Scout 4'!$B10&gt;5,'Scout 4'!$B10&lt;&gt;" "),"C"," ")," ")</f>
        <v> </v>
      </c>
      <c r="I31" s="48"/>
      <c r="J31" s="43" t="str">
        <f>IF(J5="C",IF(AND('Scout 5'!$B10&gt;5,'Scout 5'!$B10&lt;&gt;" "),"C"," ")," ")</f>
        <v> </v>
      </c>
      <c r="K31" s="48"/>
      <c r="L31" s="43" t="str">
        <f>IF(L5="C",IF(AND('Scout 6'!$B10&gt;5,'Scout 6'!$B10&lt;&gt;" "),"C"," ")," ")</f>
        <v> </v>
      </c>
      <c r="M31" s="48"/>
      <c r="N31" s="43" t="str">
        <f>IF(N5="C",IF(AND('Scout 7'!$B10&gt;5,'Scout 7'!$B10&lt;&gt;" "),"C"," ")," ")</f>
        <v> </v>
      </c>
      <c r="O31" s="48"/>
      <c r="P31" s="43" t="str">
        <f>IF(P5="C",IF(AND('Scout 8'!$B10&gt;5,'Scout 8'!$B10&lt;&gt;" "),"C"," ")," ")</f>
        <v> </v>
      </c>
      <c r="Q31" s="48"/>
      <c r="R31" s="43" t="str">
        <f>IF(R5="C",IF(AND('Scout 9'!$B10&gt;5,'Scout 9'!$B10&lt;&gt;" "),"C"," ")," ")</f>
        <v> </v>
      </c>
      <c r="S31" s="48"/>
      <c r="T31" s="43" t="str">
        <f>IF(T5="C",IF(AND('Scout 10'!$B10&gt;5,'Scout 10'!$B10&lt;&gt;" "),"C"," ")," ")</f>
        <v> </v>
      </c>
      <c r="U31" s="48"/>
      <c r="V31" s="43" t="str">
        <f>IF(V5="C",IF(AND('Scout 11'!$B10&gt;5,'Scout 11'!$B10&lt;&gt;" "),"C"," ")," ")</f>
        <v> </v>
      </c>
      <c r="W31" s="48"/>
      <c r="X31" s="43" t="str">
        <f>IF(X5="C",IF(AND('Scout 12'!$B10&gt;5,'Scout 12'!$B10&lt;&gt;" "),"C"," ")," ")</f>
        <v> </v>
      </c>
      <c r="Y31" s="48"/>
      <c r="Z31" s="43" t="str">
        <f>IF(Z5="C",IF(AND('Scout 13'!$B10&gt;5,'Scout 13'!$B10&lt;&gt;" "),"C"," ")," ")</f>
        <v> </v>
      </c>
      <c r="AA31" s="48"/>
      <c r="AB31" s="43" t="str">
        <f>IF(AB5="C",IF(AND('Scout 14'!$B10&gt;5,'Scout 14'!$B10&lt;&gt;" "),"C"," ")," ")</f>
        <v> </v>
      </c>
      <c r="AC31" s="48"/>
      <c r="AD31" s="43" t="str">
        <f>IF(AD5="C",IF(AND('Scout 15'!$B10&gt;5,'Scout 15'!$B10&lt;&gt;" "),"C"," ")," ")</f>
        <v> </v>
      </c>
      <c r="AE31" s="49"/>
      <c r="AF31" s="2"/>
    </row>
    <row r="32" spans="1:32" ht="12.75">
      <c r="A32" s="46" t="s">
        <v>149</v>
      </c>
      <c r="B32" s="43" t="str">
        <f>IF(B5="C",IF(AND('Scout 1'!$B10&gt;6,'Scout 1'!$B10&lt;&gt;" "),"C"," ")," ")</f>
        <v> </v>
      </c>
      <c r="C32" s="62"/>
      <c r="D32" s="43" t="str">
        <f>IF(D5="C",IF(AND('Scout 2'!$B10&gt;6,'Scout 2'!$B10&lt;&gt;" "),"C"," ")," ")</f>
        <v> </v>
      </c>
      <c r="E32" s="62"/>
      <c r="F32" s="43" t="str">
        <f>IF(F5="C",IF(AND('Scout 3'!$B10&gt;6,'Scout 3'!$B10&lt;&gt;" "),"C"," ")," ")</f>
        <v> </v>
      </c>
      <c r="G32" s="62"/>
      <c r="H32" s="43" t="str">
        <f>IF(H5="C",IF(AND('Scout 4'!$B10&gt;6,'Scout 4'!$B10&lt;&gt;" "),"C"," ")," ")</f>
        <v> </v>
      </c>
      <c r="I32" s="62"/>
      <c r="J32" s="43" t="str">
        <f>IF(J5="C",IF(AND('Scout 5'!$B10&gt;6,'Scout 5'!$B10&lt;&gt;" "),"C"," ")," ")</f>
        <v> </v>
      </c>
      <c r="K32" s="62"/>
      <c r="L32" s="43" t="str">
        <f>IF(L5="C",IF(AND('Scout 6'!$B10&gt;6,'Scout 6'!$B10&lt;&gt;" "),"C"," ")," ")</f>
        <v> </v>
      </c>
      <c r="M32" s="62"/>
      <c r="N32" s="43" t="str">
        <f>IF(N5="C",IF(AND('Scout 7'!$B10&gt;6,'Scout 7'!$B10&lt;&gt;" "),"C"," ")," ")</f>
        <v> </v>
      </c>
      <c r="O32" s="62"/>
      <c r="P32" s="43" t="str">
        <f>IF(P5="C",IF(AND('Scout 8'!$B10&gt;6,'Scout 8'!$B10&lt;&gt;" "),"C"," ")," ")</f>
        <v> </v>
      </c>
      <c r="Q32" s="62"/>
      <c r="R32" s="43" t="str">
        <f>IF(R5="C",IF(AND('Scout 9'!$B10&gt;6,'Scout 9'!$B10&lt;&gt;" "),"C"," ")," ")</f>
        <v> </v>
      </c>
      <c r="S32" s="62"/>
      <c r="T32" s="43" t="str">
        <f>IF(T5="C",IF(AND('Scout 10'!$B10&gt;6,'Scout 10'!$B10&lt;&gt;" "),"C"," ")," ")</f>
        <v> </v>
      </c>
      <c r="U32" s="62"/>
      <c r="V32" s="43" t="str">
        <f>IF(V5="C",IF(AND('Scout 11'!$B10&gt;6,'Scout 11'!$B10&lt;&gt;" "),"C"," ")," ")</f>
        <v> </v>
      </c>
      <c r="W32" s="62"/>
      <c r="X32" s="43" t="str">
        <f>IF(X5="C",IF(AND('Scout 12'!$B10&gt;6,'Scout 12'!$B10&lt;&gt;" "),"C"," ")," ")</f>
        <v> </v>
      </c>
      <c r="Y32" s="62"/>
      <c r="Z32" s="43" t="str">
        <f>IF(Z5="C",IF(AND('Scout 13'!$B10&gt;6,'Scout 13'!$B10&lt;&gt;" "),"C"," ")," ")</f>
        <v> </v>
      </c>
      <c r="AA32" s="62"/>
      <c r="AB32" s="43" t="str">
        <f>IF(AB5="C",IF(AND('Scout 14'!$B10&gt;6,'Scout 14'!$B10&lt;&gt;" "),"C"," ")," ")</f>
        <v> </v>
      </c>
      <c r="AC32" s="62"/>
      <c r="AD32" s="43" t="str">
        <f>IF(AD5="C",IF(AND('Scout 15'!$B10&gt;6,'Scout 15'!$B10&lt;&gt;" "),"C"," ")," ")</f>
        <v> </v>
      </c>
      <c r="AE32" s="63"/>
      <c r="AF32" s="2"/>
    </row>
    <row r="33" spans="1:31" ht="12.75">
      <c r="A33" s="46" t="s">
        <v>150</v>
      </c>
      <c r="B33" s="43" t="str">
        <f>IF(B5="C",IF(AND('Scout 1'!$B10&gt;7,'Scout 1'!$B10&lt;&gt;" "),"C"," ")," ")</f>
        <v> </v>
      </c>
      <c r="C33" s="48"/>
      <c r="D33" s="43" t="str">
        <f>IF(D5="C",IF(AND('Scout 2'!$B10&gt;7,'Scout 2'!$B10&lt;&gt;" "),"C"," ")," ")</f>
        <v> </v>
      </c>
      <c r="E33" s="48"/>
      <c r="F33" s="43" t="str">
        <f>IF(F5="C",IF(AND('Scout 3'!$B10&gt;7,'Scout 3'!$B10&lt;&gt;" "),"C"," ")," ")</f>
        <v> </v>
      </c>
      <c r="G33" s="48"/>
      <c r="H33" s="43" t="str">
        <f>IF(H5="C",IF(AND('Scout 4'!$B10&gt;7,'Scout 4'!$B10&lt;&gt;" "),"C"," ")," ")</f>
        <v> </v>
      </c>
      <c r="I33" s="48"/>
      <c r="J33" s="43" t="str">
        <f>IF(J5="C",IF(AND('Scout 5'!$B10&gt;7,'Scout 5'!$B10&lt;&gt;" "),"C"," ")," ")</f>
        <v> </v>
      </c>
      <c r="K33" s="48"/>
      <c r="L33" s="43" t="str">
        <f>IF(L5="C",IF(AND('Scout 6'!$B10&gt;7,'Scout 6'!$B10&lt;&gt;" "),"C"," ")," ")</f>
        <v> </v>
      </c>
      <c r="M33" s="48"/>
      <c r="N33" s="43" t="str">
        <f>IF(N5="C",IF(AND('Scout 7'!$B10&gt;7,'Scout 7'!$B10&lt;&gt;" "),"C"," ")," ")</f>
        <v> </v>
      </c>
      <c r="O33" s="48"/>
      <c r="P33" s="43" t="str">
        <f>IF(P5="C",IF(AND('Scout 8'!$B10&gt;7,'Scout 8'!$B10&lt;&gt;" "),"C"," ")," ")</f>
        <v> </v>
      </c>
      <c r="Q33" s="48"/>
      <c r="R33" s="43" t="str">
        <f>IF(R5="C",IF(AND('Scout 9'!$B10&gt;7,'Scout 9'!$B10&lt;&gt;" "),"C"," ")," ")</f>
        <v> </v>
      </c>
      <c r="S33" s="48"/>
      <c r="T33" s="43" t="str">
        <f>IF(T5="C",IF(AND('Scout 10'!$B10&gt;7,'Scout 10'!$B10&lt;&gt;" "),"C"," ")," ")</f>
        <v> </v>
      </c>
      <c r="U33" s="48"/>
      <c r="V33" s="43" t="str">
        <f>IF(V5="C",IF(AND('Scout 11'!$B10&gt;7,'Scout 11'!$B10&lt;&gt;" "),"C"," ")," ")</f>
        <v> </v>
      </c>
      <c r="W33" s="48"/>
      <c r="X33" s="43" t="str">
        <f>IF(X5="C",IF(AND('Scout 12'!$B10&gt;7,'Scout 12'!$B10&lt;&gt;" "),"C"," ")," ")</f>
        <v> </v>
      </c>
      <c r="Y33" s="48"/>
      <c r="Z33" s="43" t="str">
        <f>IF(Z5="C",IF(AND('Scout 13'!$B10&gt;7,'Scout 13'!$B10&lt;&gt;" "),"C"," ")," ")</f>
        <v> </v>
      </c>
      <c r="AA33" s="48"/>
      <c r="AB33" s="43" t="str">
        <f>IF(AB5="C",IF(AND('Scout 14'!$B10&gt;7,'Scout 14'!$B10&lt;&gt;" "),"C"," ")," ")</f>
        <v> </v>
      </c>
      <c r="AC33" s="48"/>
      <c r="AD33" s="43" t="str">
        <f>IF(AD5="C",IF(AND('Scout 15'!$B10&gt;7,'Scout 15'!$B10&lt;&gt;" "),"C"," ")," ")</f>
        <v> </v>
      </c>
      <c r="AE33" s="49"/>
    </row>
    <row r="34" spans="1:31" ht="12.75">
      <c r="A34" s="46" t="s">
        <v>151</v>
      </c>
      <c r="B34" s="43" t="str">
        <f>IF(B5="C",IF(AND('Scout 1'!$B10&gt;8,'Scout 1'!$B10&lt;&gt;" "),"C"," ")," ")</f>
        <v> </v>
      </c>
      <c r="C34" s="48"/>
      <c r="D34" s="43" t="str">
        <f>IF(D5="C",IF(AND('Scout 2'!$B10&gt;8,'Scout 2'!$B10&lt;&gt;" "),"C"," ")," ")</f>
        <v> </v>
      </c>
      <c r="E34" s="48"/>
      <c r="F34" s="43" t="str">
        <f>IF(F5="C",IF(AND('Scout 3'!$B10&gt;8,'Scout 3'!$B10&lt;&gt;" "),"C"," ")," ")</f>
        <v> </v>
      </c>
      <c r="G34" s="48"/>
      <c r="H34" s="43" t="str">
        <f>IF(H5="C",IF(AND('Scout 4'!$B10&gt;8,'Scout 4'!$B10&lt;&gt;" "),"C"," ")," ")</f>
        <v> </v>
      </c>
      <c r="I34" s="48"/>
      <c r="J34" s="43" t="str">
        <f>IF(J5="C",IF(AND('Scout 5'!$B10&gt;8,'Scout 5'!$B10&lt;&gt;" "),"C"," ")," ")</f>
        <v> </v>
      </c>
      <c r="K34" s="48"/>
      <c r="L34" s="43" t="str">
        <f>IF(L5="C",IF(AND('Scout 6'!$B10&gt;8,'Scout 6'!$B10&lt;&gt;" "),"C"," ")," ")</f>
        <v> </v>
      </c>
      <c r="M34" s="48"/>
      <c r="N34" s="43" t="str">
        <f>IF(N5="C",IF(AND('Scout 7'!$B10&gt;8,'Scout 7'!$B10&lt;&gt;" "),"C"," ")," ")</f>
        <v> </v>
      </c>
      <c r="O34" s="48"/>
      <c r="P34" s="43" t="str">
        <f>IF(P5="C",IF(AND('Scout 8'!$B10&gt;8,'Scout 8'!$B10&lt;&gt;" "),"C"," ")," ")</f>
        <v> </v>
      </c>
      <c r="Q34" s="48"/>
      <c r="R34" s="43" t="str">
        <f>IF(R5="C",IF(AND('Scout 9'!$B10&gt;8,'Scout 9'!$B10&lt;&gt;" "),"C"," ")," ")</f>
        <v> </v>
      </c>
      <c r="S34" s="48"/>
      <c r="T34" s="43" t="str">
        <f>IF(T5="C",IF(AND('Scout 10'!$B10&gt;8,'Scout 10'!$B10&lt;&gt;" "),"C"," ")," ")</f>
        <v> </v>
      </c>
      <c r="U34" s="48"/>
      <c r="V34" s="43" t="str">
        <f>IF(V5="C",IF(AND('Scout 11'!$B10&gt;8,'Scout 11'!$B10&lt;&gt;" "),"C"," ")," ")</f>
        <v> </v>
      </c>
      <c r="W34" s="48"/>
      <c r="X34" s="43" t="str">
        <f>IF(X5="C",IF(AND('Scout 12'!$B10&gt;8,'Scout 12'!$B10&lt;&gt;" "),"C"," ")," ")</f>
        <v> </v>
      </c>
      <c r="Y34" s="48"/>
      <c r="Z34" s="43" t="str">
        <f>IF(Z5="C",IF(AND('Scout 13'!$B10&gt;8,'Scout 13'!$B10&lt;&gt;" "),"C"," ")," ")</f>
        <v> </v>
      </c>
      <c r="AA34" s="48"/>
      <c r="AB34" s="43" t="str">
        <f>IF(AB5="C",IF(AND('Scout 14'!$B10&gt;8,'Scout 14'!$B10&lt;&gt;" "),"C"," ")," ")</f>
        <v> </v>
      </c>
      <c r="AC34" s="48"/>
      <c r="AD34" s="43" t="str">
        <f>IF(AD5="C",IF(AND('Scout 15'!$B10&gt;8,'Scout 15'!$B10&lt;&gt;" "),"C"," ")," ")</f>
        <v> </v>
      </c>
      <c r="AE34" s="49"/>
    </row>
    <row r="35" spans="1:31" ht="12.75">
      <c r="A35" s="46" t="s">
        <v>152</v>
      </c>
      <c r="B35" s="43" t="str">
        <f>IF(B5="C",IF(AND('Scout 1'!$B10&gt;9,'Scout 1'!$B10&lt;&gt;" "),"C"," ")," ")</f>
        <v> </v>
      </c>
      <c r="C35" s="48"/>
      <c r="D35" s="43" t="str">
        <f>IF(D5="C",IF(AND('Scout 2'!$B10&gt;9,'Scout 2'!$B10&lt;&gt;" "),"C"," ")," ")</f>
        <v> </v>
      </c>
      <c r="E35" s="48"/>
      <c r="F35" s="43" t="str">
        <f>IF(F5="C",IF(AND('Scout 3'!$B10&gt;9,'Scout 3'!$B10&lt;&gt;" "),"C"," ")," ")</f>
        <v> </v>
      </c>
      <c r="G35" s="48"/>
      <c r="H35" s="43" t="str">
        <f>IF(H5="C",IF(AND('Scout 4'!$B10&gt;9,'Scout 4'!$B10&lt;&gt;" "),"C"," ")," ")</f>
        <v> </v>
      </c>
      <c r="I35" s="48"/>
      <c r="J35" s="43" t="str">
        <f>IF(J5="C",IF(AND('Scout 5'!$B10&gt;9,'Scout 5'!$B10&lt;&gt;" "),"C"," ")," ")</f>
        <v> </v>
      </c>
      <c r="K35" s="48"/>
      <c r="L35" s="43" t="str">
        <f>IF(L5="C",IF(AND('Scout 6'!$B10&gt;9,'Scout 6'!$B10&lt;&gt;" "),"C"," ")," ")</f>
        <v> </v>
      </c>
      <c r="M35" s="48"/>
      <c r="N35" s="43" t="str">
        <f>IF(N5="C",IF(AND('Scout 7'!$B10&gt;9,'Scout 7'!$B10&lt;&gt;" "),"C"," ")," ")</f>
        <v> </v>
      </c>
      <c r="O35" s="48"/>
      <c r="P35" s="43" t="str">
        <f>IF(P5="C",IF(AND('Scout 8'!$B10&gt;9,'Scout 8'!$B10&lt;&gt;" "),"C"," ")," ")</f>
        <v> </v>
      </c>
      <c r="Q35" s="48"/>
      <c r="R35" s="43" t="str">
        <f>IF(R5="C",IF(AND('Scout 9'!$B10&gt;9,'Scout 9'!$B10&lt;&gt;" "),"C"," ")," ")</f>
        <v> </v>
      </c>
      <c r="S35" s="48"/>
      <c r="T35" s="43" t="str">
        <f>IF(T5="C",IF(AND('Scout 10'!$B10&gt;9,'Scout 10'!$B10&lt;&gt;" "),"C"," ")," ")</f>
        <v> </v>
      </c>
      <c r="U35" s="48"/>
      <c r="V35" s="43" t="str">
        <f>IF(V5="C",IF(AND('Scout 11'!$B10&gt;9,'Scout 11'!$B10&lt;&gt;" "),"C"," ")," ")</f>
        <v> </v>
      </c>
      <c r="W35" s="48"/>
      <c r="X35" s="43" t="str">
        <f>IF(X5="C",IF(AND('Scout 12'!$B10&gt;9,'Scout 12'!$B10&lt;&gt;" "),"C"," ")," ")</f>
        <v> </v>
      </c>
      <c r="Y35" s="48"/>
      <c r="Z35" s="43" t="str">
        <f>IF(Z5="C",IF(AND('Scout 13'!$B10&gt;9,'Scout 13'!$B10&lt;&gt;" "),"C"," ")," ")</f>
        <v> </v>
      </c>
      <c r="AA35" s="48"/>
      <c r="AB35" s="43" t="str">
        <f>IF(AB5="C",IF(AND('Scout 14'!$B10&gt;9,'Scout 14'!$B10&lt;&gt;" "),"C"," ")," ")</f>
        <v> </v>
      </c>
      <c r="AC35" s="48"/>
      <c r="AD35" s="43" t="str">
        <f>IF(AD5="C",IF(AND('Scout 15'!$B10&gt;9,'Scout 15'!$B10&lt;&gt;" "),"C"," ")," ")</f>
        <v> </v>
      </c>
      <c r="AE35" s="49"/>
    </row>
    <row r="36" spans="3:31" ht="12.75">
      <c r="C36" s="44"/>
      <c r="E36" s="40"/>
      <c r="G36" s="40"/>
      <c r="I36" s="40"/>
      <c r="K36" s="40"/>
      <c r="M36" s="40"/>
      <c r="O36" s="40"/>
      <c r="Q36" s="40"/>
      <c r="S36" s="40"/>
      <c r="U36" s="40"/>
      <c r="W36" s="40"/>
      <c r="Y36" s="40"/>
      <c r="AA36" s="40"/>
      <c r="AC36" s="40"/>
      <c r="AE36" s="40"/>
    </row>
    <row r="37" spans="3:31" ht="12.75">
      <c r="C37" s="44"/>
      <c r="E37" s="40"/>
      <c r="G37" s="40"/>
      <c r="I37" s="40"/>
      <c r="K37" s="40"/>
      <c r="M37" s="40"/>
      <c r="O37" s="40"/>
      <c r="Q37" s="40"/>
      <c r="S37" s="40"/>
      <c r="U37" s="40"/>
      <c r="W37" s="40"/>
      <c r="Y37" s="40"/>
      <c r="AA37" s="40"/>
      <c r="AC37" s="40"/>
      <c r="AE37" s="40"/>
    </row>
    <row r="38" spans="3:31" ht="12.75">
      <c r="C38" s="44"/>
      <c r="E38" s="40"/>
      <c r="G38" s="40"/>
      <c r="I38" s="40"/>
      <c r="K38" s="40"/>
      <c r="M38" s="40"/>
      <c r="O38" s="40"/>
      <c r="Q38" s="40"/>
      <c r="S38" s="40"/>
      <c r="U38" s="40"/>
      <c r="W38" s="40"/>
      <c r="Y38" s="40"/>
      <c r="AA38" s="40"/>
      <c r="AC38" s="40"/>
      <c r="AE38" s="40"/>
    </row>
    <row r="39" spans="3:31" ht="12.75">
      <c r="C39" s="44"/>
      <c r="E39" s="40"/>
      <c r="G39" s="40"/>
      <c r="I39" s="40"/>
      <c r="K39" s="40"/>
      <c r="M39" s="40"/>
      <c r="O39" s="40"/>
      <c r="Q39" s="40"/>
      <c r="S39" s="40"/>
      <c r="U39" s="40"/>
      <c r="W39" s="40"/>
      <c r="Y39" s="40"/>
      <c r="AA39" s="40"/>
      <c r="AC39" s="40"/>
      <c r="AE39" s="40"/>
    </row>
    <row r="40" spans="3:31" ht="12.75">
      <c r="C40" s="44"/>
      <c r="E40" s="40"/>
      <c r="G40" s="40"/>
      <c r="I40" s="40"/>
      <c r="K40" s="40"/>
      <c r="M40" s="40"/>
      <c r="O40" s="40"/>
      <c r="Q40" s="40"/>
      <c r="S40" s="40"/>
      <c r="U40" s="40"/>
      <c r="W40" s="40"/>
      <c r="Y40" s="40"/>
      <c r="AA40" s="40"/>
      <c r="AC40" s="40"/>
      <c r="AE40" s="40"/>
    </row>
    <row r="41" spans="3:31" ht="12.75">
      <c r="C41" s="44"/>
      <c r="E41" s="40"/>
      <c r="G41" s="40"/>
      <c r="I41" s="40"/>
      <c r="K41" s="40"/>
      <c r="M41" s="40"/>
      <c r="O41" s="40"/>
      <c r="Q41" s="40"/>
      <c r="S41" s="40"/>
      <c r="U41" s="40"/>
      <c r="W41" s="40"/>
      <c r="Y41" s="40"/>
      <c r="AA41" s="40"/>
      <c r="AC41" s="40"/>
      <c r="AE41" s="40"/>
    </row>
    <row r="42" spans="3:31" ht="12.75">
      <c r="C42" s="44"/>
      <c r="E42" s="40"/>
      <c r="G42" s="40"/>
      <c r="I42" s="40"/>
      <c r="K42" s="40"/>
      <c r="M42" s="40"/>
      <c r="O42" s="40"/>
      <c r="Q42" s="40"/>
      <c r="S42" s="40"/>
      <c r="U42" s="40"/>
      <c r="W42" s="40"/>
      <c r="Y42" s="40"/>
      <c r="AA42" s="40"/>
      <c r="AC42" s="40"/>
      <c r="AE42" s="40"/>
    </row>
    <row r="43" spans="3:31" ht="12.75">
      <c r="C43" s="44"/>
      <c r="E43" s="40"/>
      <c r="G43" s="40"/>
      <c r="I43" s="40"/>
      <c r="K43" s="40"/>
      <c r="M43" s="40"/>
      <c r="O43" s="40"/>
      <c r="Q43" s="40"/>
      <c r="S43" s="40"/>
      <c r="U43" s="40"/>
      <c r="W43" s="40"/>
      <c r="Y43" s="40"/>
      <c r="AA43" s="40"/>
      <c r="AC43" s="40"/>
      <c r="AE43" s="40"/>
    </row>
    <row r="44" spans="3:31" ht="12.75">
      <c r="C44" s="44"/>
      <c r="E44" s="40"/>
      <c r="G44" s="40"/>
      <c r="I44" s="40"/>
      <c r="K44" s="40"/>
      <c r="M44" s="40"/>
      <c r="O44" s="40"/>
      <c r="Q44" s="40"/>
      <c r="S44" s="40"/>
      <c r="U44" s="40"/>
      <c r="W44" s="40"/>
      <c r="Y44" s="40"/>
      <c r="AA44" s="40"/>
      <c r="AC44" s="40"/>
      <c r="AE44" s="40"/>
    </row>
    <row r="45" spans="3:31" ht="12.75">
      <c r="C45" s="44"/>
      <c r="E45" s="40"/>
      <c r="G45" s="40"/>
      <c r="I45" s="40"/>
      <c r="K45" s="40"/>
      <c r="M45" s="40"/>
      <c r="O45" s="40"/>
      <c r="Q45" s="40"/>
      <c r="S45" s="40"/>
      <c r="U45" s="40"/>
      <c r="W45" s="40"/>
      <c r="Y45" s="40"/>
      <c r="AA45" s="40"/>
      <c r="AC45" s="40"/>
      <c r="AE45" s="40"/>
    </row>
    <row r="46" spans="3:31" ht="12.75">
      <c r="C46" s="44"/>
      <c r="E46" s="40"/>
      <c r="G46" s="40"/>
      <c r="I46" s="40"/>
      <c r="K46" s="40"/>
      <c r="M46" s="40"/>
      <c r="O46" s="40"/>
      <c r="Q46" s="40"/>
      <c r="S46" s="40"/>
      <c r="U46" s="40"/>
      <c r="W46" s="40"/>
      <c r="Y46" s="40"/>
      <c r="AA46" s="40"/>
      <c r="AC46" s="40"/>
      <c r="AE46" s="40"/>
    </row>
    <row r="47" spans="3:31" ht="12.75">
      <c r="C47" s="44"/>
      <c r="E47" s="40"/>
      <c r="G47" s="40"/>
      <c r="I47" s="40"/>
      <c r="K47" s="40"/>
      <c r="M47" s="40"/>
      <c r="O47" s="40"/>
      <c r="Q47" s="40"/>
      <c r="S47" s="40"/>
      <c r="U47" s="40"/>
      <c r="W47" s="40"/>
      <c r="Y47" s="40"/>
      <c r="AA47" s="40"/>
      <c r="AC47" s="40"/>
      <c r="AE47" s="40"/>
    </row>
    <row r="48" spans="3:31" ht="12.75">
      <c r="C48" s="44"/>
      <c r="E48" s="40"/>
      <c r="G48" s="40"/>
      <c r="I48" s="40"/>
      <c r="K48" s="40"/>
      <c r="M48" s="40"/>
      <c r="O48" s="40"/>
      <c r="Q48" s="40"/>
      <c r="S48" s="40"/>
      <c r="U48" s="40"/>
      <c r="W48" s="40"/>
      <c r="Y48" s="40"/>
      <c r="AA48" s="40"/>
      <c r="AC48" s="40"/>
      <c r="AE48" s="40"/>
    </row>
    <row r="49" spans="3:31" ht="12.75">
      <c r="C49" s="44"/>
      <c r="E49" s="40"/>
      <c r="G49" s="40"/>
      <c r="I49" s="40"/>
      <c r="K49" s="40"/>
      <c r="M49" s="40"/>
      <c r="O49" s="40"/>
      <c r="Q49" s="40"/>
      <c r="S49" s="40"/>
      <c r="U49" s="40"/>
      <c r="W49" s="40"/>
      <c r="Y49" s="40"/>
      <c r="AA49" s="40"/>
      <c r="AC49" s="40"/>
      <c r="AE49" s="40"/>
    </row>
    <row r="50" spans="3:31" ht="12.75">
      <c r="C50" s="44"/>
      <c r="E50" s="40"/>
      <c r="G50" s="40"/>
      <c r="I50" s="40"/>
      <c r="K50" s="40"/>
      <c r="M50" s="40"/>
      <c r="O50" s="40"/>
      <c r="Q50" s="40"/>
      <c r="S50" s="40"/>
      <c r="U50" s="40"/>
      <c r="W50" s="40"/>
      <c r="Y50" s="40"/>
      <c r="AA50" s="40"/>
      <c r="AC50" s="40"/>
      <c r="AE50" s="40"/>
    </row>
    <row r="51" spans="3:31" ht="12.75">
      <c r="C51" s="44"/>
      <c r="E51" s="40"/>
      <c r="G51" s="40"/>
      <c r="I51" s="40"/>
      <c r="K51" s="40"/>
      <c r="M51" s="40"/>
      <c r="O51" s="40"/>
      <c r="Q51" s="40"/>
      <c r="S51" s="40"/>
      <c r="U51" s="40"/>
      <c r="W51" s="40"/>
      <c r="Y51" s="40"/>
      <c r="AA51" s="40"/>
      <c r="AC51" s="40"/>
      <c r="AE51" s="40"/>
    </row>
    <row r="52" spans="3:31" ht="12.75">
      <c r="C52" s="44"/>
      <c r="E52" s="40"/>
      <c r="G52" s="40"/>
      <c r="I52" s="40"/>
      <c r="K52" s="40"/>
      <c r="M52" s="40"/>
      <c r="O52" s="40"/>
      <c r="Q52" s="40"/>
      <c r="S52" s="40"/>
      <c r="U52" s="40"/>
      <c r="W52" s="40"/>
      <c r="Y52" s="40"/>
      <c r="AA52" s="40"/>
      <c r="AC52" s="40"/>
      <c r="AE52" s="40"/>
    </row>
    <row r="53" spans="3:31" ht="12.75">
      <c r="C53" s="44"/>
      <c r="E53" s="40"/>
      <c r="G53" s="40"/>
      <c r="I53" s="40"/>
      <c r="K53" s="40"/>
      <c r="M53" s="40"/>
      <c r="O53" s="40"/>
      <c r="Q53" s="40"/>
      <c r="S53" s="40"/>
      <c r="U53" s="40"/>
      <c r="W53" s="40"/>
      <c r="Y53" s="40"/>
      <c r="AA53" s="40"/>
      <c r="AC53" s="40"/>
      <c r="AE53" s="40"/>
    </row>
    <row r="54" spans="3:31" ht="12.75">
      <c r="C54" s="44"/>
      <c r="E54" s="40"/>
      <c r="G54" s="40"/>
      <c r="I54" s="40"/>
      <c r="K54" s="40"/>
      <c r="M54" s="40"/>
      <c r="O54" s="40"/>
      <c r="Q54" s="40"/>
      <c r="S54" s="40"/>
      <c r="U54" s="40"/>
      <c r="W54" s="40"/>
      <c r="Y54" s="40"/>
      <c r="AA54" s="40"/>
      <c r="AC54" s="40"/>
      <c r="AE54" s="40"/>
    </row>
    <row r="55" spans="3:31" ht="12.75">
      <c r="C55" s="44"/>
      <c r="E55" s="40"/>
      <c r="G55" s="40"/>
      <c r="I55" s="40"/>
      <c r="K55" s="40"/>
      <c r="M55" s="40"/>
      <c r="O55" s="40"/>
      <c r="Q55" s="40"/>
      <c r="S55" s="40"/>
      <c r="U55" s="40"/>
      <c r="W55" s="40"/>
      <c r="Y55" s="40"/>
      <c r="AA55" s="40"/>
      <c r="AC55" s="40"/>
      <c r="AE55" s="40"/>
    </row>
    <row r="56" spans="3:31" ht="12.75">
      <c r="C56" s="44"/>
      <c r="E56" s="40"/>
      <c r="G56" s="40"/>
      <c r="I56" s="40"/>
      <c r="K56" s="40"/>
      <c r="M56" s="40"/>
      <c r="O56" s="40"/>
      <c r="Q56" s="40"/>
      <c r="S56" s="40"/>
      <c r="U56" s="40"/>
      <c r="W56" s="40"/>
      <c r="Y56" s="40"/>
      <c r="AA56" s="40"/>
      <c r="AC56" s="40"/>
      <c r="AE56" s="40"/>
    </row>
    <row r="57" spans="3:31" ht="12.75">
      <c r="C57" s="44"/>
      <c r="E57" s="40"/>
      <c r="G57" s="40"/>
      <c r="I57" s="40"/>
      <c r="K57" s="40"/>
      <c r="M57" s="40"/>
      <c r="O57" s="40"/>
      <c r="Q57" s="40"/>
      <c r="S57" s="40"/>
      <c r="U57" s="40"/>
      <c r="W57" s="40"/>
      <c r="Y57" s="40"/>
      <c r="AA57" s="40"/>
      <c r="AC57" s="40"/>
      <c r="AE57" s="40"/>
    </row>
    <row r="58" spans="3:31" ht="12.75">
      <c r="C58" s="44"/>
      <c r="E58" s="40"/>
      <c r="G58" s="40"/>
      <c r="I58" s="40"/>
      <c r="K58" s="40"/>
      <c r="M58" s="40"/>
      <c r="O58" s="40"/>
      <c r="Q58" s="40"/>
      <c r="S58" s="40"/>
      <c r="U58" s="40"/>
      <c r="W58" s="40"/>
      <c r="Y58" s="40"/>
      <c r="AA58" s="40"/>
      <c r="AC58" s="40"/>
      <c r="AE58" s="40"/>
    </row>
    <row r="59" spans="3:31" ht="12.75">
      <c r="C59" s="44"/>
      <c r="E59" s="40"/>
      <c r="G59" s="40"/>
      <c r="I59" s="40"/>
      <c r="K59" s="40"/>
      <c r="M59" s="40"/>
      <c r="O59" s="40"/>
      <c r="Q59" s="40"/>
      <c r="S59" s="40"/>
      <c r="U59" s="40"/>
      <c r="W59" s="40"/>
      <c r="Y59" s="40"/>
      <c r="AA59" s="40"/>
      <c r="AC59" s="40"/>
      <c r="AE59" s="40"/>
    </row>
    <row r="60" spans="3:31" ht="12.75">
      <c r="C60" s="44"/>
      <c r="E60" s="40"/>
      <c r="G60" s="40"/>
      <c r="I60" s="40"/>
      <c r="K60" s="40"/>
      <c r="M60" s="40"/>
      <c r="O60" s="40"/>
      <c r="Q60" s="40"/>
      <c r="S60" s="40"/>
      <c r="U60" s="40"/>
      <c r="W60" s="40"/>
      <c r="Y60" s="40"/>
      <c r="AA60" s="40"/>
      <c r="AC60" s="40"/>
      <c r="AE60" s="40"/>
    </row>
    <row r="61" spans="3:31" ht="12.75">
      <c r="C61" s="44"/>
      <c r="E61" s="40"/>
      <c r="G61" s="40"/>
      <c r="I61" s="40"/>
      <c r="K61" s="40"/>
      <c r="M61" s="40"/>
      <c r="O61" s="40"/>
      <c r="Q61" s="40"/>
      <c r="S61" s="40"/>
      <c r="U61" s="40"/>
      <c r="W61" s="40"/>
      <c r="Y61" s="40"/>
      <c r="AA61" s="40"/>
      <c r="AC61" s="40"/>
      <c r="AE61" s="40"/>
    </row>
    <row r="62" spans="3:31" ht="12.75">
      <c r="C62" s="44"/>
      <c r="E62" s="40"/>
      <c r="G62" s="40"/>
      <c r="I62" s="40"/>
      <c r="K62" s="40"/>
      <c r="M62" s="40"/>
      <c r="O62" s="40"/>
      <c r="Q62" s="40"/>
      <c r="S62" s="40"/>
      <c r="U62" s="40"/>
      <c r="W62" s="40"/>
      <c r="Y62" s="40"/>
      <c r="AA62" s="40"/>
      <c r="AC62" s="40"/>
      <c r="AE62" s="40"/>
    </row>
  </sheetData>
  <sheetProtection password="C42A" sheet="1" objects="1" scenarios="1"/>
  <mergeCells count="15">
    <mergeCell ref="Z1:AA1"/>
    <mergeCell ref="AB1:AC1"/>
    <mergeCell ref="AD1:AE1"/>
    <mergeCell ref="R1:S1"/>
    <mergeCell ref="T1:U1"/>
    <mergeCell ref="V1:W1"/>
    <mergeCell ref="X1:Y1"/>
    <mergeCell ref="J1:K1"/>
    <mergeCell ref="L1:M1"/>
    <mergeCell ref="N1:O1"/>
    <mergeCell ref="P1:Q1"/>
    <mergeCell ref="B1:C1"/>
    <mergeCell ref="D1:E1"/>
    <mergeCell ref="F1:G1"/>
    <mergeCell ref="H1:I1"/>
  </mergeCells>
  <printOptions/>
  <pageMargins left="0.75" right="0.75" top="1" bottom="1" header="0.5" footer="0.5"/>
  <pageSetup fitToHeight="1" fitToWidth="1" horizontalDpi="600" verticalDpi="600" orientation="landscape" scale="71" r:id="rId1"/>
  <headerFooter alignWithMargins="0">
    <oddHeader>&amp;C&amp;"Arial,Bold"&amp;14TigerTrax
&amp;12Summary Page - &amp;D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31.140625" style="0" customWidth="1"/>
    <col min="2" max="2" width="3.8515625" style="0" customWidth="1"/>
    <col min="3" max="3" width="6.421875" style="0" customWidth="1"/>
    <col min="4" max="4" width="2.57421875" style="16" customWidth="1"/>
    <col min="5" max="5" width="29.140625" style="0" customWidth="1"/>
    <col min="6" max="6" width="3.421875" style="0" customWidth="1"/>
    <col min="7" max="7" width="6.421875" style="0" customWidth="1"/>
    <col min="8" max="8" width="3.28125" style="0" customWidth="1"/>
    <col min="9" max="9" width="31.7109375" style="0" customWidth="1"/>
    <col min="10" max="10" width="3.421875" style="0" customWidth="1"/>
    <col min="11" max="11" width="6.421875" style="0" customWidth="1"/>
  </cols>
  <sheetData>
    <row r="1" spans="1:10" ht="21" customHeight="1">
      <c r="A1" s="25" t="str">
        <f ca="1">RIGHT(CELL("filename",A1),SUM(LEN(CELL("filename",A1))-SEARCH("]",CELL("filename",A1),1)))</f>
        <v>Scout 1</v>
      </c>
      <c r="D1" s="224" t="s">
        <v>154</v>
      </c>
      <c r="E1" s="224"/>
      <c r="F1" s="224"/>
      <c r="H1" s="224" t="s">
        <v>3</v>
      </c>
      <c r="I1" s="224"/>
      <c r="J1" s="224"/>
    </row>
    <row r="2" spans="4:10" ht="7.5" customHeight="1">
      <c r="D2" s="224"/>
      <c r="E2" s="224"/>
      <c r="F2" s="224"/>
      <c r="H2" s="224"/>
      <c r="I2" s="224"/>
      <c r="J2" s="224"/>
    </row>
    <row r="3" spans="1:10" ht="12.75">
      <c r="A3" s="1" t="s">
        <v>21</v>
      </c>
      <c r="D3" s="70">
        <v>1</v>
      </c>
      <c r="E3" s="66" t="s">
        <v>34</v>
      </c>
      <c r="F3" s="20" t="str">
        <f>IF(Bobcat!E6="A","A"," ")</f>
        <v> </v>
      </c>
      <c r="G3" s="65"/>
      <c r="H3" s="24">
        <f>Electives!B8</f>
        <v>1</v>
      </c>
      <c r="I3" s="24" t="str">
        <f>Electives!C8</f>
        <v>How Do You Celebrate?</v>
      </c>
      <c r="J3" s="20" t="str">
        <f>IF(Electives!E8&gt;0,Electives!E8," ")</f>
        <v> </v>
      </c>
    </row>
    <row r="4" spans="1:10" ht="12.75" customHeight="1">
      <c r="A4" s="70" t="s">
        <v>165</v>
      </c>
      <c r="B4" s="20" t="str">
        <f>IF(COUNTIF(F3:F13,"A")&gt;10,"C",IF(COUNTIF(F3:F13,"A")&gt;0,"P"," "))</f>
        <v> </v>
      </c>
      <c r="D4" s="67"/>
      <c r="E4" s="66" t="s">
        <v>35</v>
      </c>
      <c r="F4" s="20" t="str">
        <f>IF(Bobcat!E7="A","A"," ")</f>
        <v> </v>
      </c>
      <c r="H4" s="24">
        <f>Electives!B9</f>
        <v>2</v>
      </c>
      <c r="I4" s="24" t="str">
        <f>Electives!C9</f>
        <v>Making Decorations</v>
      </c>
      <c r="J4" s="20" t="str">
        <f>IF(Electives!E9&gt;0,Electives!E9," ")</f>
        <v> </v>
      </c>
    </row>
    <row r="5" spans="1:10" ht="12.75">
      <c r="A5" s="27" t="s">
        <v>125</v>
      </c>
      <c r="B5" s="33" t="str">
        <f>Achievements!E9</f>
        <v> </v>
      </c>
      <c r="D5" s="67"/>
      <c r="E5" s="66" t="s">
        <v>36</v>
      </c>
      <c r="F5" s="20" t="str">
        <f>IF(Bobcat!E8="A","A"," ")</f>
        <v> </v>
      </c>
      <c r="H5" s="24">
        <f>Electives!B10</f>
        <v>3</v>
      </c>
      <c r="I5" s="24" t="str">
        <f>Electives!C10</f>
        <v>Fun and Games</v>
      </c>
      <c r="J5" s="20" t="str">
        <f>IF(Electives!E10&gt;0,Electives!E10," ")</f>
        <v> </v>
      </c>
    </row>
    <row r="6" spans="1:10" ht="12.75">
      <c r="A6" s="27" t="s">
        <v>155</v>
      </c>
      <c r="B6" s="33" t="str">
        <f>IF(COUNTIF(B14:B18,"C")&gt;4,"C",IF(COUNTIF(B14:B18,"C")&gt;0,"P",IF(COUNTIF(B14:B18,"P")&gt;0,"P"," ")))</f>
        <v> </v>
      </c>
      <c r="D6" s="71"/>
      <c r="E6" s="66" t="s">
        <v>37</v>
      </c>
      <c r="F6" s="20" t="str">
        <f>IF(Bobcat!E9="A","A"," ")</f>
        <v> </v>
      </c>
      <c r="H6" s="24">
        <f>Electives!B11</f>
        <v>4</v>
      </c>
      <c r="I6" s="24" t="str">
        <f>Electives!C11</f>
        <v>Display a Picture</v>
      </c>
      <c r="J6" s="20" t="str">
        <f>IF(Electives!E11&gt;0,Electives!E11," ")</f>
        <v> </v>
      </c>
    </row>
    <row r="7" spans="1:10" ht="12.75">
      <c r="A7" s="27" t="s">
        <v>161</v>
      </c>
      <c r="B7" s="33" t="str">
        <f>IF(SUM(COUNTIF(F26,"A")&gt;0,COUNTIF(F30,"A")&gt;0,COUNTIF(F34:F35,"A")&gt;1,COUNTIF(F39,"A")&gt;0,COUNTIF(F43,"A")&gt;0)&gt;0,SUM(COUNTIF(F26,"A")&gt;0,COUNTIF(F30,"A")&gt;0,COUNTIF(F34:F35,"A")&gt;1,COUNTIF(F39,"A")&gt;0,COUNTIF(F43,"A")&gt;0)," ")</f>
        <v> </v>
      </c>
      <c r="D7" s="68">
        <v>2</v>
      </c>
      <c r="E7" s="66" t="s">
        <v>39</v>
      </c>
      <c r="F7" s="20" t="str">
        <f>IF(Bobcat!E10="A","A"," ")</f>
        <v> </v>
      </c>
      <c r="H7" s="24">
        <f>Electives!B12</f>
        <v>5</v>
      </c>
      <c r="I7" s="24" t="str">
        <f>Electives!C12</f>
        <v>Family Mobile</v>
      </c>
      <c r="J7" s="20" t="str">
        <f>IF(Electives!E12&gt;0,Electives!E12," ")</f>
        <v> </v>
      </c>
    </row>
    <row r="8" spans="1:10" ht="12.75" customHeight="1">
      <c r="A8" s="27" t="s">
        <v>162</v>
      </c>
      <c r="B8" s="34" t="str">
        <f>IF(SUM(COUNTIF(F27,"A")&gt;0,COUNTIF(F31,"A")&gt;0,COUNTIF(F36,"A")&gt;0,COUNTIF(F40,"A")&gt;0,COUNTIF(F44,"A")&gt;0)&gt;0,SUM(COUNTIF(F27,"A")&gt;0,COUNTIF(F31,"A")&gt;0,COUNTIF(F36,"A")&gt;0,COUNTIF(F40,"A")&gt;0,COUNTIF(F44,"A")&gt;0)," ")</f>
        <v> </v>
      </c>
      <c r="D8" s="69">
        <v>3</v>
      </c>
      <c r="E8" s="66" t="s">
        <v>38</v>
      </c>
      <c r="F8" s="20" t="str">
        <f>IF(Bobcat!E11="A","A"," ")</f>
        <v> </v>
      </c>
      <c r="H8" s="24">
        <f>Electives!B13</f>
        <v>6</v>
      </c>
      <c r="I8" s="24" t="str">
        <f>Electives!C13</f>
        <v>Song Time</v>
      </c>
      <c r="J8" s="20" t="str">
        <f>IF(Electives!E13&gt;0,Electives!E13," ")</f>
        <v> </v>
      </c>
    </row>
    <row r="9" spans="1:10" ht="12.75" customHeight="1">
      <c r="A9" s="27" t="s">
        <v>163</v>
      </c>
      <c r="B9" s="33" t="str">
        <f>IF(SUM(COUNTIF(F28,"A")&gt;0,COUNTIF(F32,"A")&gt;0,COUNTIF(F37,"A")&gt;0,COUNTIF(F41,"A")&gt;0,COUNTIF(F45,"A")&gt;0)&gt;0,SUM(COUNTIF(F28,"A")&gt;0,COUNTIF(F32,"A")&gt;0,COUNTIF(F37,"A")&gt;0,COUNTIF(F41,"A")&gt;0,COUNTIF(F45,"A")&gt;0)," ")</f>
        <v> </v>
      </c>
      <c r="D9" s="69">
        <v>4</v>
      </c>
      <c r="E9" s="66" t="s">
        <v>40</v>
      </c>
      <c r="F9" s="20" t="str">
        <f>IF(Bobcat!E12="A","A"," ")</f>
        <v> </v>
      </c>
      <c r="H9" s="24">
        <f>Electives!B14</f>
        <v>7</v>
      </c>
      <c r="I9" s="24" t="str">
        <f>Electives!C14</f>
        <v>Play Along</v>
      </c>
      <c r="J9" s="20" t="str">
        <f>IF(Electives!E14&gt;0,Electives!E14," ")</f>
        <v> </v>
      </c>
    </row>
    <row r="10" spans="1:10" ht="12" customHeight="1">
      <c r="A10" s="75" t="s">
        <v>164</v>
      </c>
      <c r="B10" s="33" t="str">
        <f>IF(Electives!E6&lt;&gt;" ",INT(Electives!E6/10)," ")</f>
        <v> </v>
      </c>
      <c r="D10" s="69">
        <v>5</v>
      </c>
      <c r="E10" s="66" t="s">
        <v>41</v>
      </c>
      <c r="F10" s="20" t="str">
        <f>IF(Bobcat!E13="A","A"," ")</f>
        <v> </v>
      </c>
      <c r="H10" s="24">
        <f>Electives!B15</f>
        <v>8</v>
      </c>
      <c r="I10" s="24" t="str">
        <f>Electives!C15</f>
        <v>Your Religious Leaders</v>
      </c>
      <c r="J10" s="20" t="str">
        <f>IF(Electives!E15&gt;0,Electives!E15," ")</f>
        <v> </v>
      </c>
    </row>
    <row r="11" spans="4:10" ht="12.75">
      <c r="D11" s="69">
        <v>6</v>
      </c>
      <c r="E11" s="66" t="s">
        <v>42</v>
      </c>
      <c r="F11" s="20" t="str">
        <f>IF(Bobcat!E14="A","A"," ")</f>
        <v> </v>
      </c>
      <c r="H11" s="24">
        <f>Electives!B16</f>
        <v>9</v>
      </c>
      <c r="I11" s="24" t="str">
        <f>Electives!C16</f>
        <v>A New Friend</v>
      </c>
      <c r="J11" s="20" t="str">
        <f>IF(Electives!E16&gt;0,Electives!E16," ")</f>
        <v> </v>
      </c>
    </row>
    <row r="12" spans="4:10" ht="12.75" customHeight="1">
      <c r="D12" s="69">
        <v>7</v>
      </c>
      <c r="E12" s="66" t="s">
        <v>43</v>
      </c>
      <c r="F12" s="20" t="str">
        <f>IF(Bobcat!E15="A","A"," ")</f>
        <v> </v>
      </c>
      <c r="H12" s="24">
        <f>Electives!B17</f>
        <v>10</v>
      </c>
      <c r="I12" s="24" t="str">
        <f>Electives!C17</f>
        <v>Helping Hands</v>
      </c>
      <c r="J12" s="20" t="str">
        <f>IF(Electives!E17&gt;0,Electives!E17," ")</f>
        <v> </v>
      </c>
    </row>
    <row r="13" spans="1:10" ht="12.75">
      <c r="A13" s="1" t="s">
        <v>22</v>
      </c>
      <c r="D13" s="69">
        <v>8</v>
      </c>
      <c r="E13" s="66" t="s">
        <v>44</v>
      </c>
      <c r="F13" s="20" t="str">
        <f>IF(Bobcat!E16="A","A"," ")</f>
        <v> </v>
      </c>
      <c r="H13" s="24">
        <f>Electives!B18</f>
        <v>11</v>
      </c>
      <c r="I13" s="24" t="str">
        <f>Electives!C18</f>
        <v>Helping the Needy</v>
      </c>
      <c r="J13" s="20" t="str">
        <f>IF(Electives!E18&gt;0,Electives!E18," ")</f>
        <v> </v>
      </c>
    </row>
    <row r="14" spans="1:10" ht="12.75">
      <c r="A14" s="28" t="s">
        <v>47</v>
      </c>
      <c r="B14" s="35" t="str">
        <f>Achievements!E14</f>
        <v> </v>
      </c>
      <c r="H14" s="24">
        <f>Electives!B19</f>
        <v>12</v>
      </c>
      <c r="I14" s="24" t="str">
        <f>Electives!C19</f>
        <v>A Friendly Greeting</v>
      </c>
      <c r="J14" s="20" t="str">
        <f>IF(Electives!E19&gt;0,Electives!E19," ")</f>
        <v> </v>
      </c>
    </row>
    <row r="15" spans="1:10" ht="12.75">
      <c r="A15" s="29" t="s">
        <v>51</v>
      </c>
      <c r="B15" s="35" t="str">
        <f>Achievements!E19</f>
        <v> </v>
      </c>
      <c r="H15" s="24">
        <f>Electives!B20</f>
        <v>13</v>
      </c>
      <c r="I15" s="24" t="str">
        <f>Electives!C20</f>
        <v>Making Change</v>
      </c>
      <c r="J15" s="20" t="str">
        <f>IF(Electives!E20&gt;0,Electives!E20," ")</f>
        <v> </v>
      </c>
    </row>
    <row r="16" spans="1:10" ht="12.75" customHeight="1">
      <c r="A16" s="29" t="s">
        <v>56</v>
      </c>
      <c r="B16" s="35" t="str">
        <f>Achievements!E25</f>
        <v> </v>
      </c>
      <c r="D16" s="223" t="s">
        <v>125</v>
      </c>
      <c r="E16" s="223"/>
      <c r="F16" s="223"/>
      <c r="H16" s="24">
        <f>Electives!B21</f>
        <v>14</v>
      </c>
      <c r="I16" s="24" t="str">
        <f>Electives!C21</f>
        <v>Reading Fun</v>
      </c>
      <c r="J16" s="20" t="str">
        <f>IF(Electives!E21&gt;0,Electives!E21," ")</f>
        <v> </v>
      </c>
    </row>
    <row r="17" spans="1:10" ht="12.75">
      <c r="A17" s="29" t="s">
        <v>55</v>
      </c>
      <c r="B17" s="35" t="str">
        <f>Achievements!E30</f>
        <v> </v>
      </c>
      <c r="D17" s="223"/>
      <c r="E17" s="223"/>
      <c r="F17" s="223"/>
      <c r="H17" s="24">
        <f>Electives!B22</f>
        <v>15</v>
      </c>
      <c r="I17" s="24" t="str">
        <f>Electives!C22</f>
        <v>Our Colorful World</v>
      </c>
      <c r="J17" s="20" t="str">
        <f>IF(Electives!E22&gt;0,Electives!E22," ")</f>
        <v> </v>
      </c>
    </row>
    <row r="18" spans="1:10" ht="12.75">
      <c r="A18" s="30" t="s">
        <v>160</v>
      </c>
      <c r="B18" s="35" t="str">
        <f>Achievements!E35</f>
        <v> </v>
      </c>
      <c r="D18" s="20">
        <v>1</v>
      </c>
      <c r="E18" s="66" t="s">
        <v>159</v>
      </c>
      <c r="F18" s="20" t="str">
        <f>IF(Achievements!E6="A","A"," ")</f>
        <v> </v>
      </c>
      <c r="H18" s="24">
        <f>Electives!B23</f>
        <v>16</v>
      </c>
      <c r="I18" s="24" t="str">
        <f>Electives!C23</f>
        <v>Collecting and Other Hobbies</v>
      </c>
      <c r="J18" s="20" t="str">
        <f>IF(Electives!E23&gt;0,Electives!E23," ")</f>
        <v> </v>
      </c>
    </row>
    <row r="19" spans="4:10" ht="12.75">
      <c r="D19" s="20">
        <v>2</v>
      </c>
      <c r="E19" s="66" t="s">
        <v>72</v>
      </c>
      <c r="F19" s="20" t="str">
        <f>IF(Achievements!E7="A","A"," ")</f>
        <v> </v>
      </c>
      <c r="H19" s="24">
        <f>Electives!B24</f>
        <v>17</v>
      </c>
      <c r="I19" s="24" t="str">
        <f>Electives!C24</f>
        <v>Make a Model</v>
      </c>
      <c r="J19" s="20" t="str">
        <f>IF(Electives!E24&gt;0,Electives!E24," ")</f>
        <v> </v>
      </c>
    </row>
    <row r="20" spans="1:10" ht="12.75" customHeight="1">
      <c r="A20" s="73"/>
      <c r="B20" s="74"/>
      <c r="D20" s="20">
        <v>3</v>
      </c>
      <c r="E20" s="66" t="s">
        <v>229</v>
      </c>
      <c r="F20" s="20" t="str">
        <f>IF(Achievements!E8="A","A"," ")</f>
        <v> </v>
      </c>
      <c r="H20" s="24">
        <f>Electives!B25</f>
        <v>18</v>
      </c>
      <c r="I20" s="24" t="str">
        <f>Electives!C25</f>
        <v>Sew a Button</v>
      </c>
      <c r="J20" s="20" t="str">
        <f>IF(Electives!E25&gt;0,Electives!E25," ")</f>
        <v> </v>
      </c>
    </row>
    <row r="21" spans="1:10" ht="12.75">
      <c r="A21" s="73"/>
      <c r="B21" s="74"/>
      <c r="H21" s="24">
        <f>Electives!B26</f>
        <v>19</v>
      </c>
      <c r="I21" s="24" t="str">
        <f>Electives!C26</f>
        <v>Magic Fun</v>
      </c>
      <c r="J21" s="20" t="str">
        <f>IF(Electives!E26&gt;0,Electives!E26," ")</f>
        <v> </v>
      </c>
    </row>
    <row r="22" spans="1:10" ht="12.75">
      <c r="A22" s="73"/>
      <c r="B22" s="74"/>
      <c r="H22" s="24">
        <f>Electives!B27</f>
        <v>20</v>
      </c>
      <c r="I22" s="24" t="str">
        <f>Electives!C27</f>
        <v>Get the Word Out</v>
      </c>
      <c r="J22" s="20" t="str">
        <f>IF(Electives!E27&gt;0,Electives!E27," ")</f>
        <v> </v>
      </c>
    </row>
    <row r="23" spans="1:10" ht="12.75">
      <c r="A23" s="73"/>
      <c r="B23" s="74"/>
      <c r="D23" s="224" t="s">
        <v>131</v>
      </c>
      <c r="E23" s="224"/>
      <c r="F23" s="224"/>
      <c r="H23" s="24">
        <f>Electives!B28</f>
        <v>21</v>
      </c>
      <c r="I23" s="24" t="str">
        <f>Electives!C28</f>
        <v>The Show Must Go On</v>
      </c>
      <c r="J23" s="20" t="str">
        <f>IF(Electives!E28&gt;0,Electives!E28," ")</f>
        <v> </v>
      </c>
    </row>
    <row r="24" spans="4:10" ht="12.75" customHeight="1">
      <c r="D24" s="224"/>
      <c r="E24" s="224"/>
      <c r="F24" s="224"/>
      <c r="H24" s="24">
        <f>Electives!B29</f>
        <v>22</v>
      </c>
      <c r="I24" s="24" t="str">
        <f>Electives!C29</f>
        <v>Picnic Fun</v>
      </c>
      <c r="J24" s="20" t="str">
        <f>IF(Electives!E29&gt;0,Electives!E29," ")</f>
        <v> </v>
      </c>
    </row>
    <row r="25" spans="4:10" ht="12.75" customHeight="1">
      <c r="D25" s="65" t="str">
        <f>Achievements!$B10</f>
        <v>1. Making My Family Special</v>
      </c>
      <c r="E25" s="65"/>
      <c r="F25" s="65"/>
      <c r="H25" s="24">
        <f>Electives!B30</f>
        <v>23</v>
      </c>
      <c r="I25" s="24" t="str">
        <f>Electives!C30</f>
        <v>What Kind of Milk?</v>
      </c>
      <c r="J25" s="20" t="str">
        <f>IF(Electives!E30&gt;0,Electives!E30," ")</f>
        <v> </v>
      </c>
    </row>
    <row r="26" spans="1:10" ht="12.75" customHeight="1">
      <c r="A26" s="31"/>
      <c r="B26" s="2"/>
      <c r="D26" s="20" t="str">
        <f>Achievements!$B11</f>
        <v>f.</v>
      </c>
      <c r="E26" s="3" t="str">
        <f>Achievements!$C11</f>
        <v>Complete a Chore with Partner</v>
      </c>
      <c r="F26" s="20" t="str">
        <f>IF(Achievements!E11="A","A"," ")</f>
        <v> </v>
      </c>
      <c r="H26" s="24">
        <f>Electives!B31</f>
        <v>24</v>
      </c>
      <c r="I26" s="24" t="str">
        <f>Electives!C31</f>
        <v>Help in the Kitchen</v>
      </c>
      <c r="J26" s="20" t="str">
        <f>IF(Electives!E31&gt;0,Electives!E31," ")</f>
        <v> </v>
      </c>
    </row>
    <row r="27" spans="1:10" ht="12.75">
      <c r="A27" s="2"/>
      <c r="B27" s="19"/>
      <c r="D27" s="20" t="str">
        <f>Achievements!$B12</f>
        <v>d.</v>
      </c>
      <c r="E27" s="3" t="str">
        <f>Achievements!$C12</f>
        <v>Make a Family Scrapbook</v>
      </c>
      <c r="F27" s="20" t="str">
        <f>IF(Achievements!E12="A","A"," ")</f>
        <v> </v>
      </c>
      <c r="H27" s="24">
        <f>Electives!B32</f>
        <v>25</v>
      </c>
      <c r="I27" s="24" t="str">
        <f>Electives!C32</f>
        <v>Snack Time</v>
      </c>
      <c r="J27" s="20" t="str">
        <f>IF(Electives!E32&gt;0,Electives!E32," ")</f>
        <v> </v>
      </c>
    </row>
    <row r="28" spans="1:10" ht="12.75">
      <c r="A28" s="2"/>
      <c r="B28" s="19"/>
      <c r="D28" s="20" t="str">
        <f>Achievements!$B13</f>
        <v>g.</v>
      </c>
      <c r="E28" s="3" t="str">
        <f>Achievements!$C13</f>
        <v>Visit historical bldg or old person</v>
      </c>
      <c r="F28" s="20" t="str">
        <f>IF(Achievements!E13="A","A"," ")</f>
        <v> </v>
      </c>
      <c r="H28" s="24">
        <f>Electives!B33</f>
        <v>26</v>
      </c>
      <c r="I28" s="24" t="str">
        <f>Electives!C33</f>
        <v>Phone Manners</v>
      </c>
      <c r="J28" s="20" t="str">
        <f>IF(Electives!E33&gt;0,Electives!E33," ")</f>
        <v> </v>
      </c>
    </row>
    <row r="29" spans="1:10" ht="12.75" customHeight="1">
      <c r="A29" s="2"/>
      <c r="B29" s="76"/>
      <c r="D29" s="65" t="str">
        <f>Achievements!$B15</f>
        <v>2. Where I Live</v>
      </c>
      <c r="E29" s="65"/>
      <c r="F29" s="65"/>
      <c r="H29" s="24">
        <f>Electives!B34</f>
        <v>27</v>
      </c>
      <c r="I29" s="24" t="str">
        <f>Electives!C34</f>
        <v>Emergency!</v>
      </c>
      <c r="J29" s="20" t="str">
        <f>IF(Electives!E34&gt;0,Electives!E34," ")</f>
        <v> </v>
      </c>
    </row>
    <row r="30" spans="1:10" ht="12.75" customHeight="1">
      <c r="A30" s="2"/>
      <c r="B30" s="19"/>
      <c r="D30" s="20" t="str">
        <f>Achievements!$B16</f>
        <v>f.</v>
      </c>
      <c r="E30" s="3" t="str">
        <f>Achievements!$C16</f>
        <v>Look at a map of your community</v>
      </c>
      <c r="F30" s="20" t="str">
        <f>IF(Achievements!E16="A","A"," ")</f>
        <v> </v>
      </c>
      <c r="H30" s="24">
        <f>Electives!B35</f>
        <v>28</v>
      </c>
      <c r="I30" s="24" t="str">
        <f>Electives!C35</f>
        <v>Smoke Detectors</v>
      </c>
      <c r="J30" s="20" t="str">
        <f>IF(Electives!E35&gt;0,Electives!E35," ")</f>
        <v> </v>
      </c>
    </row>
    <row r="31" spans="1:10" ht="12.75">
      <c r="A31" s="2"/>
      <c r="B31" s="19"/>
      <c r="D31" s="20" t="str">
        <f>Achievements!$B17</f>
        <v>d.</v>
      </c>
      <c r="E31" s="3" t="str">
        <f>Achievements!$C17</f>
        <v>Say pledge &amp; do flag ceremony</v>
      </c>
      <c r="F31" s="20" t="str">
        <f>IF(Achievements!E17="A","A"," ")</f>
        <v> </v>
      </c>
      <c r="H31" s="24">
        <f>Electives!B36</f>
        <v>29</v>
      </c>
      <c r="I31" s="24" t="str">
        <f>Electives!C36</f>
        <v>Safety in the Sun</v>
      </c>
      <c r="J31" s="20" t="str">
        <f>IF(Electives!E36&gt;0,Electives!E36," ")</f>
        <v> </v>
      </c>
    </row>
    <row r="32" spans="1:10" ht="12.75">
      <c r="A32" s="2"/>
      <c r="B32" s="19"/>
      <c r="D32" s="20" t="str">
        <f>Achievements!$B18</f>
        <v>g.</v>
      </c>
      <c r="E32" s="3" t="str">
        <f>Achievements!$C18</f>
        <v>Visit police or fire station and ask</v>
      </c>
      <c r="F32" s="20" t="str">
        <f>IF(Achievements!E18="A","A"," ")</f>
        <v> </v>
      </c>
      <c r="H32" s="24">
        <f>Electives!B37</f>
        <v>30</v>
      </c>
      <c r="I32" s="24" t="str">
        <f>Electives!C37</f>
        <v>Plant a Seed</v>
      </c>
      <c r="J32" s="20" t="str">
        <f>IF(Electives!E37&gt;0,Electives!E37," ")</f>
        <v> </v>
      </c>
    </row>
    <row r="33" spans="1:10" ht="12.75" customHeight="1">
      <c r="A33" s="2"/>
      <c r="B33" s="19"/>
      <c r="D33" s="17" t="str">
        <f>Achievements!$B20</f>
        <v>3. Keep Myself Healthy and Safe</v>
      </c>
      <c r="E33" s="23"/>
      <c r="F33" s="23"/>
      <c r="H33" s="24">
        <f>Electives!B38</f>
        <v>31</v>
      </c>
      <c r="I33" s="24" t="str">
        <f>Electives!C38</f>
        <v>Learn About Animals</v>
      </c>
      <c r="J33" s="20" t="str">
        <f>IF(Electives!E38&gt;0,Electives!E38," ")</f>
        <v> </v>
      </c>
    </row>
    <row r="34" spans="1:10" ht="12.75" customHeight="1">
      <c r="A34" s="2"/>
      <c r="B34" s="19"/>
      <c r="D34" s="20" t="str">
        <f>Achievements!$B21</f>
        <v>fa.</v>
      </c>
      <c r="E34" s="3" t="str">
        <f>Achievements!$C21</f>
        <v>Plan &amp; practice fire drill</v>
      </c>
      <c r="F34" s="21" t="str">
        <f>IF(Achievements!E21="A","A"," ")</f>
        <v> </v>
      </c>
      <c r="H34" s="24">
        <f>Electives!B39</f>
        <v>32</v>
      </c>
      <c r="I34" s="24" t="str">
        <f>Electives!C39</f>
        <v>Feed the Birds</v>
      </c>
      <c r="J34" s="20" t="str">
        <f>IF(Electives!E39&gt;0,Electives!E39," ")</f>
        <v> </v>
      </c>
    </row>
    <row r="35" spans="1:10" ht="12.75">
      <c r="A35" s="2"/>
      <c r="B35" s="19"/>
      <c r="D35" s="20" t="str">
        <f>Achievements!$B22</f>
        <v>fb.</v>
      </c>
      <c r="E35" s="3" t="str">
        <f>Achievements!$C22</f>
        <v>Develop plan if you get lost</v>
      </c>
      <c r="F35" s="21" t="str">
        <f>IF(Achievements!E22="A","A"," ")</f>
        <v> </v>
      </c>
      <c r="H35" s="24">
        <f>Electives!B40</f>
        <v>33</v>
      </c>
      <c r="I35" s="24" t="str">
        <f>Electives!C40</f>
        <v>Cleanup Treasure Hunt</v>
      </c>
      <c r="J35" s="20" t="str">
        <f>IF(Electives!E40&gt;0,Electives!E40," ")</f>
        <v> </v>
      </c>
    </row>
    <row r="36" spans="1:10" ht="12.75" customHeight="1">
      <c r="A36" s="2"/>
      <c r="B36" s="19"/>
      <c r="D36" s="20" t="str">
        <f>Achievements!$B23</f>
        <v>d.</v>
      </c>
      <c r="E36" s="3" t="str">
        <f>Achievements!$C23</f>
        <v>Make a food guide pyramid</v>
      </c>
      <c r="F36" s="21" t="str">
        <f>IF(Achievements!E23="A","A"," ")</f>
        <v> </v>
      </c>
      <c r="H36" s="24">
        <f>Electives!B41</f>
        <v>34</v>
      </c>
      <c r="I36" s="24" t="str">
        <f>Electives!C41</f>
        <v>Conservation</v>
      </c>
      <c r="J36" s="20" t="str">
        <f>IF(Electives!E41&gt;0,Electives!E41," ")</f>
        <v> </v>
      </c>
    </row>
    <row r="37" spans="1:10" ht="12.75" customHeight="1">
      <c r="A37" s="2"/>
      <c r="B37" s="19"/>
      <c r="D37" s="20" t="str">
        <f>Achievements!$B24</f>
        <v>g.</v>
      </c>
      <c r="E37" s="3" t="str">
        <f>Achievements!$C24</f>
        <v>Watch a sport &amp; learn its rules</v>
      </c>
      <c r="F37" s="21" t="str">
        <f>IF(Achievements!E24="A","A"," ")</f>
        <v> </v>
      </c>
      <c r="H37" s="24">
        <f>Electives!B42</f>
        <v>35</v>
      </c>
      <c r="I37" s="24" t="str">
        <f>Electives!C42</f>
        <v>Fun Outdoors</v>
      </c>
      <c r="J37" s="20" t="str">
        <f>IF(Electives!E42&gt;0,Electives!E42," ")</f>
        <v> </v>
      </c>
    </row>
    <row r="38" spans="1:10" ht="12.75">
      <c r="A38" s="2"/>
      <c r="B38" s="19"/>
      <c r="D38" s="17" t="str">
        <f>Achievements!$B26</f>
        <v>4. How I Tell It</v>
      </c>
      <c r="E38" s="23"/>
      <c r="F38" s="23"/>
      <c r="H38" s="24">
        <f>Electives!B43</f>
        <v>36</v>
      </c>
      <c r="I38" s="24" t="str">
        <f>Electives!C43</f>
        <v>See a Performance</v>
      </c>
      <c r="J38" s="20" t="str">
        <f>IF(Electives!E43&gt;0,Electives!E43," ")</f>
        <v> </v>
      </c>
    </row>
    <row r="39" spans="1:10" ht="12.75" customHeight="1">
      <c r="A39" s="2"/>
      <c r="B39" s="19"/>
      <c r="D39" s="20" t="str">
        <f>Achievements!$B27</f>
        <v>f.</v>
      </c>
      <c r="E39" s="22" t="str">
        <f>Achievements!$C27</f>
        <v>Have family discussion at a meal</v>
      </c>
      <c r="F39" s="21" t="str">
        <f>IF(Achievements!E27="A","A"," ")</f>
        <v> </v>
      </c>
      <c r="H39" s="24">
        <f>Electives!B44</f>
        <v>37</v>
      </c>
      <c r="I39" s="24" t="str">
        <f>Electives!C44</f>
        <v>Take a Bicycle Ride</v>
      </c>
      <c r="J39" s="20" t="str">
        <f>IF(Electives!E44&gt;0,Electives!E44," ")</f>
        <v> </v>
      </c>
    </row>
    <row r="40" spans="1:10" ht="12.75">
      <c r="A40" s="2"/>
      <c r="B40" s="19"/>
      <c r="D40" s="20" t="str">
        <f>Achievements!$B28</f>
        <v>d.</v>
      </c>
      <c r="E40" s="3" t="str">
        <f>Achievements!$C28</f>
        <v>Play "Tell it like it isn't"</v>
      </c>
      <c r="F40" s="21" t="str">
        <f>IF(Achievements!E28="A","A"," ")</f>
        <v> </v>
      </c>
      <c r="H40" s="24">
        <f>Electives!B45</f>
        <v>38</v>
      </c>
      <c r="I40" s="24" t="str">
        <f>Electives!C45</f>
        <v>Bicycle Repair</v>
      </c>
      <c r="J40" s="20" t="str">
        <f>IF(Electives!E45&gt;0,Electives!E45," ")</f>
        <v> </v>
      </c>
    </row>
    <row r="41" spans="1:10" ht="12.75">
      <c r="A41" s="2"/>
      <c r="B41" s="19"/>
      <c r="D41" s="20" t="str">
        <f>Achievements!$B29</f>
        <v>g.</v>
      </c>
      <c r="E41" s="3" t="str">
        <f>Achievements!$C29</f>
        <v>Visit television, radio, or newspapr</v>
      </c>
      <c r="F41" s="21" t="str">
        <f>IF(Achievements!E29="A","A"," ")</f>
        <v> </v>
      </c>
      <c r="H41" s="24">
        <f>Electives!B46</f>
        <v>39</v>
      </c>
      <c r="I41" s="24" t="str">
        <f>Electives!C46</f>
        <v>Go to Work</v>
      </c>
      <c r="J41" s="20" t="str">
        <f>IF(Electives!E46&gt;0,Electives!E46," ")</f>
        <v> </v>
      </c>
    </row>
    <row r="42" spans="1:10" ht="12.75" customHeight="1">
      <c r="A42" s="2"/>
      <c r="B42" s="19"/>
      <c r="D42" s="17" t="str">
        <f>Achievements!$B31</f>
        <v>5. Let's Go Outdoors </v>
      </c>
      <c r="E42" s="17"/>
      <c r="F42" s="17"/>
      <c r="H42" s="24">
        <f>Electives!B47</f>
        <v>40</v>
      </c>
      <c r="I42" s="24" t="str">
        <f>Electives!C47</f>
        <v>Fun in the Water</v>
      </c>
      <c r="J42" s="20" t="str">
        <f>IF(Electives!E47&gt;0,Electives!E47," ")</f>
        <v> </v>
      </c>
    </row>
    <row r="43" spans="1:10" ht="12.75" customHeight="1">
      <c r="A43" s="2"/>
      <c r="B43" s="19"/>
      <c r="D43" s="20" t="str">
        <f>Achievements!$B32</f>
        <v>f.</v>
      </c>
      <c r="E43" s="3" t="str">
        <f>Achievements!$C32</f>
        <v>Go outside &amp; watch the weather</v>
      </c>
      <c r="F43" s="20" t="str">
        <f>IF(Achievements!E32="A","A"," ")</f>
        <v> </v>
      </c>
      <c r="H43" s="24">
        <f>Electives!B48</f>
        <v>41</v>
      </c>
      <c r="I43" s="24" t="str">
        <f>Electives!C48</f>
        <v>Transportation</v>
      </c>
      <c r="J43" s="20" t="str">
        <f>IF(Electives!E48&gt;0,Electives!E48," ")</f>
        <v> </v>
      </c>
    </row>
    <row r="44" spans="1:10" ht="12.75">
      <c r="A44" s="2"/>
      <c r="B44" s="19"/>
      <c r="D44" s="20" t="str">
        <f>Achievements!$B33</f>
        <v>d.</v>
      </c>
      <c r="E44" s="3" t="str">
        <f>Achievements!$C33</f>
        <v>Make a leaf rubbing</v>
      </c>
      <c r="F44" s="20" t="str">
        <f>IF(Achievements!E33="A","A"," ")</f>
        <v> </v>
      </c>
      <c r="H44" s="24">
        <f>Electives!B49</f>
        <v>42</v>
      </c>
      <c r="I44" s="24" t="str">
        <f>Electives!C49</f>
        <v>Fun at the Zoo</v>
      </c>
      <c r="J44" s="20" t="str">
        <f>IF(Electives!E49&gt;0,Electives!E49," ")</f>
        <v> </v>
      </c>
    </row>
    <row r="45" spans="1:10" ht="12.75" customHeight="1">
      <c r="A45" s="2"/>
      <c r="B45" s="19"/>
      <c r="D45" s="20" t="str">
        <f>Achievements!$B34</f>
        <v>g.</v>
      </c>
      <c r="E45" s="3" t="str">
        <f>Achievements!$C34</f>
        <v>Take a hike with your den</v>
      </c>
      <c r="F45" s="20" t="str">
        <f>IF(Achievements!E34="A","A"," ")</f>
        <v> </v>
      </c>
      <c r="H45" s="24">
        <f>Electives!B50</f>
        <v>43</v>
      </c>
      <c r="I45" s="24" t="str">
        <f>Electives!C50</f>
        <v>Pet Care</v>
      </c>
      <c r="J45" s="20" t="str">
        <f>IF(Electives!E50&gt;0,Electives!E50," ")</f>
        <v> </v>
      </c>
    </row>
    <row r="46" spans="1:10" ht="12.75">
      <c r="A46" s="2"/>
      <c r="B46" s="19"/>
      <c r="H46" s="24">
        <f>Electives!B51</f>
        <v>44</v>
      </c>
      <c r="I46" s="24" t="str">
        <f>Electives!C51</f>
        <v>Dairy Products</v>
      </c>
      <c r="J46" s="20" t="str">
        <f>IF(Electives!E51&gt;0,Electives!E51," ")</f>
        <v> </v>
      </c>
    </row>
    <row r="47" spans="1:10" ht="12.75">
      <c r="A47" s="2"/>
      <c r="B47" s="19"/>
      <c r="H47" s="24">
        <f>Electives!B52</f>
        <v>45</v>
      </c>
      <c r="I47" s="24" t="str">
        <f>Electives!C52</f>
        <v>Fresh Baking</v>
      </c>
      <c r="J47" s="20" t="str">
        <f>IF(Electives!E52&gt;0,Electives!E52," ")</f>
        <v> </v>
      </c>
    </row>
    <row r="48" spans="1:10" ht="12.75" customHeight="1">
      <c r="A48" s="2"/>
      <c r="B48" s="19"/>
      <c r="H48" s="24">
        <f>Electives!B53</f>
        <v>46</v>
      </c>
      <c r="I48" s="24" t="str">
        <f>Electives!C53</f>
        <v>Healthy Teeth and Gums</v>
      </c>
      <c r="J48" s="20" t="str">
        <f>IF(Electives!E53&gt;0,Electives!E53," ")</f>
        <v> </v>
      </c>
    </row>
    <row r="49" spans="1:10" ht="12.75" customHeight="1">
      <c r="A49" s="2"/>
      <c r="B49" s="19"/>
      <c r="H49" s="24">
        <f>Electives!B54</f>
        <v>47</v>
      </c>
      <c r="I49" s="24" t="str">
        <f>Electives!C54</f>
        <v>Reduce, Reuse, Recycle</v>
      </c>
      <c r="J49" s="20" t="str">
        <f>IF(Electives!E54&gt;0,Electives!E54," ")</f>
        <v> </v>
      </c>
    </row>
    <row r="50" spans="1:10" ht="12.75">
      <c r="A50" s="2"/>
      <c r="B50" s="2"/>
      <c r="H50" s="24">
        <f>Electives!B55</f>
        <v>48</v>
      </c>
      <c r="I50" s="24" t="str">
        <f>Electives!C55</f>
        <v>Go for a Ride</v>
      </c>
      <c r="J50" s="20" t="str">
        <f>IF(Electives!E55&gt;0,Electives!E55," ")</f>
        <v> </v>
      </c>
    </row>
    <row r="51" spans="8:10" ht="12.75">
      <c r="H51" s="24">
        <f>Electives!B56</f>
        <v>49</v>
      </c>
      <c r="I51" s="24" t="str">
        <f>Electives!C56</f>
        <v>Your Government</v>
      </c>
      <c r="J51" s="20" t="str">
        <f>IF(Electives!E56&gt;0,Electives!E56," ")</f>
        <v> </v>
      </c>
    </row>
    <row r="52" spans="8:10" ht="12.75">
      <c r="H52" s="24">
        <f>Electives!B57</f>
        <v>50</v>
      </c>
      <c r="I52" s="24" t="str">
        <f>Electives!C57</f>
        <v>Banking</v>
      </c>
      <c r="J52" s="20" t="str">
        <f>IF(Electives!E57&gt;0,Electives!E57," ")</f>
        <v> </v>
      </c>
    </row>
    <row r="53" ht="12.75" customHeight="1"/>
    <row r="57" ht="12.75" customHeight="1"/>
    <row r="58" ht="12.75" customHeight="1"/>
    <row r="63" ht="12.75" customHeight="1"/>
    <row r="64" spans="8:9" ht="12.75" customHeight="1">
      <c r="H64" s="18"/>
      <c r="I64" s="18"/>
    </row>
    <row r="70" ht="12.75" customHeight="1"/>
    <row r="71" ht="12.75" customHeight="1"/>
    <row r="72" ht="12.75" customHeight="1"/>
    <row r="81" ht="12.75" customHeight="1"/>
    <row r="82" ht="12.75" customHeight="1"/>
    <row r="88" ht="12.75" customHeight="1"/>
    <row r="89" ht="12.75" customHeight="1"/>
  </sheetData>
  <sheetProtection password="C42A" sheet="1" objects="1" scenarios="1"/>
  <mergeCells count="4">
    <mergeCell ref="D16:F17"/>
    <mergeCell ref="D23:F24"/>
    <mergeCell ref="D1:F2"/>
    <mergeCell ref="H1:J2"/>
  </mergeCells>
  <printOptions/>
  <pageMargins left="0.75" right="0.75" top="1" bottom="1" header="0.5" footer="0.5"/>
  <pageSetup fitToHeight="1" fitToWidth="1" horizontalDpi="600" verticalDpi="600" orientation="portrait" scale="75" r:id="rId1"/>
  <headerFooter alignWithMargins="0">
    <oddHeader>&amp;C&amp;"Arial,Bold"&amp;14TigerTrax
&amp;12&amp;D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TigerTrax</dc:title>
  <dc:subject/>
  <dc:creator>Frank Steele</dc:creator>
  <cp:keywords/>
  <dc:description/>
  <cp:lastModifiedBy>GREGG WHITE</cp:lastModifiedBy>
  <cp:lastPrinted>2006-06-14T18:16:13Z</cp:lastPrinted>
  <dcterms:created xsi:type="dcterms:W3CDTF">2005-02-08T13:28:44Z</dcterms:created>
  <dcterms:modified xsi:type="dcterms:W3CDTF">2007-11-22T03:08:25Z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-437123563</vt:i4>
  </property>
  <property fmtid="{D5CDD505-2E9C-101B-9397-08002B2CF9AE}" pid="3" name="_EmailSubject">
    <vt:lpwstr>TigerTrax</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